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9275" windowHeight="12675" tabRatio="500"/>
  </bookViews>
  <sheets>
    <sheet name="Anleitung" sheetId="3" r:id="rId1"/>
    <sheet name="LM3886" sheetId="1" r:id="rId2"/>
    <sheet name="LM4780" sheetId="2" r:id="rId3"/>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R18" i="2" l="1"/>
  <c r="G4" i="2" l="1"/>
  <c r="G5" i="2"/>
  <c r="G6" i="2"/>
  <c r="G7" i="2"/>
  <c r="G8" i="2"/>
  <c r="H8" i="2" s="1"/>
  <c r="I8" i="2" s="1"/>
  <c r="J8" i="2" s="1"/>
  <c r="L8" i="2" s="1"/>
  <c r="G9" i="2"/>
  <c r="G10" i="2"/>
  <c r="G11" i="2"/>
  <c r="G12" i="2"/>
  <c r="G13" i="2"/>
  <c r="F13" i="2"/>
  <c r="H13" i="2" s="1"/>
  <c r="I13" i="2" s="1"/>
  <c r="J13" i="2" s="1"/>
  <c r="L13" i="2" s="1"/>
  <c r="H12" i="2"/>
  <c r="I12" i="2" s="1"/>
  <c r="J12" i="2" s="1"/>
  <c r="L12" i="2" s="1"/>
  <c r="F12" i="2"/>
  <c r="F11" i="2"/>
  <c r="H11" i="2" s="1"/>
  <c r="I11" i="2" s="1"/>
  <c r="J11" i="2" s="1"/>
  <c r="L11" i="2" s="1"/>
  <c r="F10" i="2"/>
  <c r="H10" i="2" s="1"/>
  <c r="I10" i="2" s="1"/>
  <c r="J10" i="2" s="1"/>
  <c r="L10" i="2" s="1"/>
  <c r="F9" i="2"/>
  <c r="H9" i="2" s="1"/>
  <c r="I9" i="2" s="1"/>
  <c r="J9" i="2" s="1"/>
  <c r="L9" i="2" s="1"/>
  <c r="F8" i="2"/>
  <c r="F7" i="2"/>
  <c r="H7" i="2" s="1"/>
  <c r="I7" i="2" s="1"/>
  <c r="J7" i="2" s="1"/>
  <c r="L7" i="2" s="1"/>
  <c r="F6" i="2"/>
  <c r="F5" i="2"/>
  <c r="H5" i="2" s="1"/>
  <c r="I5" i="2" s="1"/>
  <c r="J5" i="2" s="1"/>
  <c r="L5" i="2" s="1"/>
  <c r="F4" i="2"/>
  <c r="H4" i="2" l="1"/>
  <c r="I4" i="2" s="1"/>
  <c r="J4" i="2" s="1"/>
  <c r="H6" i="2"/>
  <c r="I6" i="2" s="1"/>
  <c r="J6" i="2" s="1"/>
  <c r="L6" i="2" s="1"/>
  <c r="K9" i="2"/>
  <c r="K8" i="2"/>
  <c r="K11" i="2"/>
  <c r="K5" i="2"/>
  <c r="K12" i="2"/>
  <c r="K7" i="2"/>
  <c r="K10" i="2"/>
  <c r="K13" i="2"/>
  <c r="L4" i="2" l="1"/>
  <c r="K4" i="2"/>
  <c r="K18" i="2"/>
  <c r="A18" i="2"/>
  <c r="K6" i="2"/>
  <c r="A19" i="2" l="1"/>
  <c r="G18" i="2"/>
  <c r="H18" i="2" s="1"/>
  <c r="Q18" i="2"/>
  <c r="K19" i="2"/>
  <c r="F13" i="1"/>
  <c r="G13" i="1"/>
  <c r="F12" i="1"/>
  <c r="G12" i="1"/>
  <c r="F11" i="1"/>
  <c r="G11" i="1"/>
  <c r="F10" i="1"/>
  <c r="G10" i="1"/>
  <c r="F9" i="1"/>
  <c r="G9" i="1"/>
  <c r="F8" i="1"/>
  <c r="G8" i="1"/>
  <c r="F7" i="1"/>
  <c r="G7" i="1"/>
  <c r="F6" i="1"/>
  <c r="G6" i="1"/>
  <c r="F5" i="1"/>
  <c r="G5" i="1"/>
  <c r="F4" i="1"/>
  <c r="G4" i="1"/>
  <c r="R19" i="2" l="1"/>
  <c r="N19" i="2"/>
  <c r="D19" i="2"/>
  <c r="H19" i="2"/>
  <c r="H5" i="1"/>
  <c r="I5" i="1" s="1"/>
  <c r="J5" i="1" s="1"/>
  <c r="L5" i="1" s="1"/>
  <c r="H9" i="1"/>
  <c r="I9" i="1" s="1"/>
  <c r="J9" i="1" s="1"/>
  <c r="K9" i="1" s="1"/>
  <c r="H11" i="1"/>
  <c r="I11" i="1" s="1"/>
  <c r="J11" i="1" s="1"/>
  <c r="K11" i="1" s="1"/>
  <c r="H13" i="1"/>
  <c r="I13" i="1" s="1"/>
  <c r="J13" i="1" s="1"/>
  <c r="K13" i="1" s="1"/>
  <c r="H4" i="1"/>
  <c r="I4" i="1" s="1"/>
  <c r="J4" i="1" s="1"/>
  <c r="L4" i="1" s="1"/>
  <c r="H8" i="1"/>
  <c r="I8" i="1" s="1"/>
  <c r="J8" i="1" s="1"/>
  <c r="L8" i="1" s="1"/>
  <c r="H12" i="1"/>
  <c r="I12" i="1" s="1"/>
  <c r="J12" i="1" s="1"/>
  <c r="L12" i="1" s="1"/>
  <c r="H10" i="1"/>
  <c r="I10" i="1" s="1"/>
  <c r="J10" i="1" s="1"/>
  <c r="K10" i="1" s="1"/>
  <c r="H7" i="1"/>
  <c r="I7" i="1" s="1"/>
  <c r="J7" i="1" s="1"/>
  <c r="L7" i="1" s="1"/>
  <c r="H6" i="1"/>
  <c r="I6" i="1" s="1"/>
  <c r="J6" i="1" s="1"/>
  <c r="K6" i="1" s="1"/>
  <c r="K5" i="1" l="1"/>
  <c r="K4" i="1"/>
  <c r="L9" i="1"/>
  <c r="L11" i="1"/>
  <c r="L13" i="1"/>
  <c r="K8" i="1"/>
  <c r="K12" i="1"/>
  <c r="L10" i="1"/>
  <c r="K7" i="1"/>
  <c r="L6" i="1"/>
  <c r="K18" i="1" l="1"/>
  <c r="A18" i="1"/>
  <c r="Q18" i="1"/>
  <c r="G18" i="1" l="1"/>
  <c r="H18" i="1" s="1"/>
  <c r="A19" i="1"/>
  <c r="R18" i="1"/>
  <c r="K19" i="1"/>
  <c r="R19" i="1" l="1"/>
  <c r="N19" i="1"/>
  <c r="H19" i="1"/>
  <c r="D19" i="1"/>
</calcChain>
</file>

<file path=xl/comments1.xml><?xml version="1.0" encoding="utf-8"?>
<comments xmlns="http://schemas.openxmlformats.org/spreadsheetml/2006/main">
  <authors>
    <author>user</author>
  </authors>
  <commentList>
    <comment ref="E16" authorId="0">
      <text>
        <r>
          <rPr>
            <b/>
            <sz val="8"/>
            <color indexed="81"/>
            <rFont val="Tahoma"/>
            <family val="2"/>
          </rPr>
          <t xml:space="preserve">Innerer
Wärmewiderstand
Sperrschicht-Gehäuse
</t>
        </r>
      </text>
    </comment>
    <comment ref="F16" authorId="0">
      <text>
        <r>
          <rPr>
            <b/>
            <sz val="8"/>
            <color indexed="81"/>
            <rFont val="Tahoma"/>
            <family val="2"/>
          </rPr>
          <t>Übergangs-
Wärmerwiderstand
Gehäuse-KK
Je nach Material
0,1…1°C/W
Kapton = 0,15°C/W
Glimmer = 0,4…0,7°C/W
Silikon = 0,4…1°C/W</t>
        </r>
      </text>
    </comment>
    <comment ref="G16" authorId="0">
      <text>
        <r>
          <rPr>
            <b/>
            <sz val="8"/>
            <color indexed="81"/>
            <rFont val="Tahoma"/>
            <family val="2"/>
          </rPr>
          <t>Wärmewiderstand
KK</t>
        </r>
      </text>
    </comment>
    <comment ref="H16" authorId="0">
      <text>
        <r>
          <rPr>
            <b/>
            <sz val="8"/>
            <color indexed="81"/>
            <rFont val="Tahoma"/>
            <family val="2"/>
          </rPr>
          <t>Resultierende
Sperrschicht-Temp.</t>
        </r>
      </text>
    </comment>
    <comment ref="O16" authorId="0">
      <text>
        <r>
          <rPr>
            <b/>
            <sz val="8"/>
            <color indexed="81"/>
            <rFont val="Tahoma"/>
            <family val="2"/>
          </rPr>
          <t xml:space="preserve">Innerer
Wärmewiderstand
Sperrschicht-Gehäuse
</t>
        </r>
      </text>
    </comment>
    <comment ref="P16" authorId="0">
      <text>
        <r>
          <rPr>
            <b/>
            <sz val="8"/>
            <color indexed="81"/>
            <rFont val="Tahoma"/>
            <family val="2"/>
          </rPr>
          <t>Übergangs-
Wärmerwiderstand
Gehäuse-KK
Je nach Material ca.
0,1…1°C/W
Kapton = 0,15°C/W
Glimmer = 0,4…0,7°C/W
Silikon = 0,4…1°C/W</t>
        </r>
      </text>
    </comment>
    <comment ref="Q16" authorId="0">
      <text>
        <r>
          <rPr>
            <b/>
            <sz val="8"/>
            <color indexed="81"/>
            <rFont val="Tahoma"/>
            <family val="2"/>
          </rPr>
          <t>Wärmewiderstand
KK</t>
        </r>
      </text>
    </comment>
    <comment ref="R16" authorId="0">
      <text>
        <r>
          <rPr>
            <b/>
            <sz val="8"/>
            <color indexed="81"/>
            <rFont val="Tahoma"/>
            <family val="2"/>
          </rPr>
          <t>Resultierende
Sperrschicht-Temp.</t>
        </r>
      </text>
    </comment>
  </commentList>
</comments>
</file>

<file path=xl/comments2.xml><?xml version="1.0" encoding="utf-8"?>
<comments xmlns="http://schemas.openxmlformats.org/spreadsheetml/2006/main">
  <authors>
    <author>user</author>
  </authors>
  <commentList>
    <comment ref="C2" authorId="0">
      <text>
        <r>
          <rPr>
            <b/>
            <sz val="8"/>
            <color indexed="81"/>
            <rFont val="Tahoma"/>
            <charset val="1"/>
          </rPr>
          <t>LM4780 = 2 Apms</t>
        </r>
      </text>
    </comment>
    <comment ref="K2" authorId="0">
      <text>
        <r>
          <rPr>
            <b/>
            <sz val="8"/>
            <color indexed="81"/>
            <rFont val="Tahoma"/>
            <charset val="1"/>
          </rPr>
          <t>LM4780 = 2 Amps</t>
        </r>
      </text>
    </comment>
    <comment ref="M4" authorId="0">
      <text>
        <r>
          <rPr>
            <b/>
            <sz val="8"/>
            <color indexed="81"/>
            <rFont val="Tahoma"/>
            <charset val="1"/>
          </rPr>
          <t>Parallel "sieht" jeder Amp 4 Ohm.</t>
        </r>
      </text>
    </comment>
    <comment ref="M9" authorId="0">
      <text>
        <r>
          <rPr>
            <b/>
            <sz val="8"/>
            <color indexed="81"/>
            <rFont val="Tahoma"/>
            <charset val="1"/>
          </rPr>
          <t>parallel "sieht" jeder Amp 8 Ohm.</t>
        </r>
      </text>
    </comment>
    <comment ref="A16" authorId="0">
      <text>
        <r>
          <rPr>
            <b/>
            <sz val="8"/>
            <color indexed="81"/>
            <rFont val="Tahoma"/>
            <charset val="1"/>
          </rPr>
          <t>LM4780 = 2 Amps</t>
        </r>
      </text>
    </comment>
    <comment ref="E16" authorId="0">
      <text>
        <r>
          <rPr>
            <b/>
            <sz val="8"/>
            <color indexed="81"/>
            <rFont val="Tahoma"/>
            <family val="2"/>
          </rPr>
          <t xml:space="preserve">Innerer
Wärmewiderstand
Sperrschicht-Gehäuse
</t>
        </r>
      </text>
    </comment>
    <comment ref="F16" authorId="0">
      <text>
        <r>
          <rPr>
            <b/>
            <sz val="8"/>
            <color indexed="81"/>
            <rFont val="Tahoma"/>
            <family val="2"/>
          </rPr>
          <t>Übergangs-
Wärmerwiderstand
Gehäuse-KK
Je nach Material
0,1…1°C/W
Kapton = 0,15°C/W
Glimmer = 0,4…0,7°C/W
Silikon = 0,4…1°C/W</t>
        </r>
      </text>
    </comment>
    <comment ref="G16" authorId="0">
      <text>
        <r>
          <rPr>
            <b/>
            <sz val="8"/>
            <color indexed="81"/>
            <rFont val="Tahoma"/>
            <family val="2"/>
          </rPr>
          <t>Wärmewiderstand
KK</t>
        </r>
      </text>
    </comment>
    <comment ref="H16" authorId="0">
      <text>
        <r>
          <rPr>
            <b/>
            <sz val="8"/>
            <color indexed="81"/>
            <rFont val="Tahoma"/>
            <family val="2"/>
          </rPr>
          <t>Resultierende
Sperrschicht-Temp.</t>
        </r>
      </text>
    </comment>
    <comment ref="K16" authorId="0">
      <text>
        <r>
          <rPr>
            <b/>
            <sz val="8"/>
            <color indexed="81"/>
            <rFont val="Tahoma"/>
            <charset val="1"/>
          </rPr>
          <t>LM4780 = 2 Amps</t>
        </r>
      </text>
    </comment>
    <comment ref="O16" authorId="0">
      <text>
        <r>
          <rPr>
            <b/>
            <sz val="8"/>
            <color indexed="81"/>
            <rFont val="Tahoma"/>
            <family val="2"/>
          </rPr>
          <t xml:space="preserve">Innerer
Wärmewiderstand
Sperrschicht-Gehäuse
</t>
        </r>
      </text>
    </comment>
    <comment ref="P16" authorId="0">
      <text>
        <r>
          <rPr>
            <b/>
            <sz val="8"/>
            <color indexed="81"/>
            <rFont val="Tahoma"/>
            <family val="2"/>
          </rPr>
          <t>Übergangs-
Wärmerwiderstand
Gehäuse-KK
Je nach Material ca.
0,1…1°C/W
Kapton = 0,15°C/W
Glimmer = 0,4…0,7°C/W
Silikon = 0,4…1°C/W</t>
        </r>
      </text>
    </comment>
    <comment ref="Q16" authorId="0">
      <text>
        <r>
          <rPr>
            <b/>
            <sz val="8"/>
            <color indexed="81"/>
            <rFont val="Tahoma"/>
            <family val="2"/>
          </rPr>
          <t>Wärmewiderstand
KK</t>
        </r>
      </text>
    </comment>
    <comment ref="R16" authorId="0">
      <text>
        <r>
          <rPr>
            <b/>
            <sz val="8"/>
            <color indexed="81"/>
            <rFont val="Tahoma"/>
            <family val="2"/>
          </rPr>
          <t>Resultierende
Sperrschicht-Temp.</t>
        </r>
      </text>
    </comment>
  </commentList>
</comments>
</file>

<file path=xl/sharedStrings.xml><?xml version="1.0" encoding="utf-8"?>
<sst xmlns="http://schemas.openxmlformats.org/spreadsheetml/2006/main" count="121" uniqueCount="55">
  <si>
    <t>VCC</t>
  </si>
  <si>
    <t>VA</t>
  </si>
  <si>
    <t>PD</t>
  </si>
  <si>
    <t>RL</t>
  </si>
  <si>
    <t>Ibias</t>
  </si>
  <si>
    <t>Vod</t>
  </si>
  <si>
    <t>PL(peak)</t>
  </si>
  <si>
    <t>PL(RMS)</t>
  </si>
  <si>
    <t>Vout(peak)</t>
  </si>
  <si>
    <t>PS (RMS)</t>
  </si>
  <si>
    <t>C (lin)</t>
  </si>
  <si>
    <t>C (dB)</t>
  </si>
  <si>
    <t>Crest Factor</t>
  </si>
  <si>
    <t>Crest Factor (dB)</t>
  </si>
  <si>
    <t>Peak Output Power</t>
  </si>
  <si>
    <t>RMS Output Power</t>
  </si>
  <si>
    <t>Peak Output Voltage</t>
  </si>
  <si>
    <t>Supply Power (RMS)</t>
  </si>
  <si>
    <t>Supply Voltage</t>
  </si>
  <si>
    <t>Output Drop-out Voltage</t>
  </si>
  <si>
    <t>Load Impedance</t>
  </si>
  <si>
    <t>Quiescent Current</t>
  </si>
  <si>
    <t>Max.
KK Temp.
°C</t>
  </si>
  <si>
    <t>Verlust-Leistung (RMS)</t>
  </si>
  <si>
    <t>max.
Sperrschicht-
Temp.
°C</t>
  </si>
  <si>
    <t>Verlust-
leistung
(RMS)</t>
  </si>
  <si>
    <t>Umgebungs-
temp.
°C</t>
  </si>
  <si>
    <t>Sperrschicht-Temp.
°C</t>
  </si>
  <si>
    <r>
      <rPr>
        <b/>
        <sz val="12"/>
        <color rgb="FFFA7D00"/>
        <rFont val="Symbol"/>
        <family val="1"/>
        <charset val="2"/>
      </rPr>
      <t>q</t>
    </r>
    <r>
      <rPr>
        <b/>
        <sz val="12"/>
        <color rgb="FFFA7D00"/>
        <rFont val="Calibri"/>
        <family val="2"/>
        <scheme val="minor"/>
      </rPr>
      <t>sa
°C/W</t>
    </r>
  </si>
  <si>
    <t>Ein Chip auf Kühlkörper</t>
  </si>
  <si>
    <t>Zwei Chips auf einem Kühlkörper</t>
  </si>
  <si>
    <t>Transformer / Heatsink Calculator for LM3886</t>
  </si>
  <si>
    <t>Transformer / Heatsink Calculator for LM4780</t>
  </si>
  <si>
    <t>Tj</t>
  </si>
  <si>
    <t>Ta</t>
  </si>
  <si>
    <t>Ts</t>
  </si>
  <si>
    <t>Rjc</t>
  </si>
  <si>
    <t>Rcs</t>
  </si>
  <si>
    <t>Tj max.</t>
  </si>
  <si>
    <t>Verlust-Leistung pro Amp (RMS)</t>
  </si>
  <si>
    <t>Verlust-
leistung pro Amp
(RMS)</t>
  </si>
  <si>
    <t>2 Ohm !</t>
  </si>
  <si>
    <t>4 Ohm !</t>
  </si>
  <si>
    <t>Load Impedance
per Amp !</t>
  </si>
  <si>
    <t>Trafo-
Leistung
pro LM4780</t>
  </si>
  <si>
    <t>Trafo-
Leistung
pro LM3886</t>
  </si>
  <si>
    <t>Ein LM4780 parallel auf Kühlkörper</t>
  </si>
  <si>
    <t>Zwei LM4780 je parallel auf einem Kühlkörper</t>
  </si>
  <si>
    <r>
      <rPr>
        <sz val="12"/>
        <color theme="1"/>
        <rFont val="Symbol"/>
        <family val="1"/>
        <charset val="2"/>
      </rPr>
      <t>q</t>
    </r>
    <r>
      <rPr>
        <sz val="12"/>
        <color theme="1"/>
        <rFont val="Calibri"/>
        <family val="2"/>
        <scheme val="minor"/>
      </rPr>
      <t>jc
°C/W</t>
    </r>
  </si>
  <si>
    <r>
      <rPr>
        <sz val="12"/>
        <color theme="1"/>
        <rFont val="Symbol"/>
        <family val="1"/>
        <charset val="2"/>
      </rPr>
      <t>q</t>
    </r>
    <r>
      <rPr>
        <sz val="12"/>
        <color theme="1"/>
        <rFont val="Calibri"/>
        <family val="2"/>
        <scheme val="minor"/>
      </rPr>
      <t>cs
°C/W</t>
    </r>
  </si>
  <si>
    <r>
      <rPr>
        <sz val="12"/>
        <color theme="1"/>
        <rFont val="Symbol"/>
        <family val="1"/>
        <charset val="2"/>
      </rPr>
      <t>q</t>
    </r>
    <r>
      <rPr>
        <sz val="12"/>
        <color theme="1"/>
        <rFont val="Calibri"/>
        <family val="2"/>
        <scheme val="minor"/>
      </rPr>
      <t>jc
°C/W</t>
    </r>
  </si>
  <si>
    <r>
      <rPr>
        <sz val="12"/>
        <color theme="1"/>
        <rFont val="Symbol"/>
        <family val="1"/>
        <charset val="2"/>
      </rPr>
      <t>q</t>
    </r>
    <r>
      <rPr>
        <sz val="12"/>
        <color theme="1"/>
        <rFont val="Calibri"/>
        <family val="2"/>
        <scheme val="minor"/>
      </rPr>
      <t>cs
°C/W</t>
    </r>
  </si>
  <si>
    <t>Rsa (Rthk)</t>
  </si>
  <si>
    <t>Tatsächliche Last pro
LM4780</t>
  </si>
  <si>
    <t>Verlust-
leistung
pro Amp
(RMS)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</si>
</sst>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
  </numFmts>
  <fonts count="16"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22"/>
      <color theme="1"/>
      <name val="Calibri"/>
      <scheme val="minor"/>
    </font>
    <font>
      <b/>
      <sz val="11"/>
      <color rgb="FFFA7D00"/>
      <name val="Calibri"/>
      <family val="2"/>
      <scheme val="minor"/>
    </font>
    <font>
      <sz val="12"/>
      <color rgb="FFFF0000"/>
      <name val="Calibri"/>
      <family val="2"/>
      <scheme val="minor"/>
    </font>
    <font>
      <sz val="12"/>
      <color theme="1"/>
      <name val="Symbol"/>
      <family val="1"/>
      <charset val="2"/>
    </font>
    <font>
      <b/>
      <sz val="8"/>
      <color indexed="81"/>
      <name val="Tahoma"/>
      <family val="2"/>
    </font>
    <font>
      <b/>
      <sz val="12"/>
      <color rgb="FFFA7D00"/>
      <name val="Calibri"/>
      <family val="2"/>
      <scheme val="minor"/>
    </font>
    <font>
      <b/>
      <sz val="12"/>
      <color rgb="FFFA7D00"/>
      <name val="Symbol"/>
      <family val="1"/>
      <charset val="2"/>
    </font>
    <font>
      <sz val="16"/>
      <color theme="1"/>
      <name val="Calibri"/>
      <family val="2"/>
      <scheme val="minor"/>
    </font>
    <font>
      <b/>
      <sz val="8"/>
      <color indexed="81"/>
      <name val="Tahoma"/>
      <charset val="1"/>
    </font>
    <font>
      <sz val="11"/>
      <color rgb="FF3F3F76"/>
      <name val="Calibri"/>
      <family val="2"/>
      <scheme val="minor"/>
    </font>
    <font>
      <sz val="12"/>
      <color rgb="FF3F3F76"/>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2F2F2"/>
      </patternFill>
    </fill>
    <fill>
      <patternFill patternType="solid">
        <fgColor rgb="FFFFCC99"/>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top style="thin">
        <color rgb="FF7F7F7F"/>
      </top>
      <bottom style="thin">
        <color rgb="FF7F7F7F"/>
      </bottom>
      <diagonal/>
    </border>
  </borders>
  <cellStyleXfs count="82">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4" borderId="1" applyNumberFormat="0" applyAlignment="0" applyProtection="0"/>
    <xf numFmtId="0" fontId="14" fillId="5" borderId="1" applyNumberFormat="0" applyAlignment="0" applyProtection="0"/>
  </cellStyleXfs>
  <cellXfs count="61">
    <xf numFmtId="0" fontId="0" fillId="0" borderId="0" xfId="0"/>
    <xf numFmtId="2" fontId="0" fillId="0" borderId="0" xfId="0" applyNumberFormat="1"/>
    <xf numFmtId="49" fontId="0" fillId="0" borderId="0" xfId="0" applyNumberFormat="1" applyAlignment="1">
      <alignment wrapText="1"/>
    </xf>
    <xf numFmtId="0" fontId="0" fillId="0" borderId="0" xfId="0" applyFill="1"/>
    <xf numFmtId="2" fontId="0" fillId="0" borderId="0" xfId="1" applyNumberFormat="1" applyFont="1" applyFill="1"/>
    <xf numFmtId="2" fontId="0" fillId="0" borderId="0" xfId="0" applyNumberFormat="1" applyFill="1"/>
    <xf numFmtId="0" fontId="0" fillId="0" borderId="2" xfId="0" applyBorder="1"/>
    <xf numFmtId="2" fontId="0" fillId="0" borderId="2" xfId="0" applyNumberFormat="1" applyBorder="1"/>
    <xf numFmtId="2" fontId="0" fillId="0" borderId="2" xfId="1" applyNumberFormat="1" applyFont="1" applyBorder="1"/>
    <xf numFmtId="0" fontId="0" fillId="3" borderId="2" xfId="0" applyFill="1" applyBorder="1"/>
    <xf numFmtId="2" fontId="0" fillId="3" borderId="2" xfId="1" applyNumberFormat="1" applyFont="1" applyFill="1" applyBorder="1"/>
    <xf numFmtId="2" fontId="0" fillId="3" borderId="2" xfId="0" applyNumberFormat="1" applyFill="1" applyBorder="1"/>
    <xf numFmtId="0" fontId="0" fillId="2" borderId="2" xfId="0" applyFill="1" applyBorder="1"/>
    <xf numFmtId="2" fontId="0" fillId="2" borderId="2" xfId="1" applyNumberFormat="1" applyFont="1" applyFill="1" applyBorder="1"/>
    <xf numFmtId="2" fontId="0" fillId="2" borderId="2" xfId="0" applyNumberFormat="1" applyFill="1" applyBorder="1"/>
    <xf numFmtId="0" fontId="0" fillId="0" borderId="2" xfId="0" applyBorder="1" applyAlignment="1">
      <alignment horizontal="right"/>
    </xf>
    <xf numFmtId="2" fontId="0" fillId="0" borderId="2" xfId="0" applyNumberFormat="1" applyBorder="1" applyAlignment="1">
      <alignment horizontal="right"/>
    </xf>
    <xf numFmtId="2" fontId="7" fillId="0" borderId="2" xfId="0" applyNumberFormat="1" applyFont="1" applyBorder="1"/>
    <xf numFmtId="2" fontId="7" fillId="2" borderId="2" xfId="0" applyNumberFormat="1" applyFont="1" applyFill="1" applyBorder="1"/>
    <xf numFmtId="49" fontId="0" fillId="0" borderId="2" xfId="0" applyNumberFormat="1" applyBorder="1" applyAlignment="1">
      <alignment horizontal="center" vertical="center" wrapText="1"/>
    </xf>
    <xf numFmtId="49" fontId="6" fillId="4" borderId="1" xfId="80" applyNumberForma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right"/>
    </xf>
    <xf numFmtId="0" fontId="0" fillId="0" borderId="0" xfId="0" applyFill="1" applyAlignment="1">
      <alignment horizontal="center" vertical="center" wrapText="1"/>
    </xf>
    <xf numFmtId="2" fontId="0" fillId="0" borderId="0" xfId="0" applyNumberFormat="1" applyAlignment="1">
      <alignment horizontal="center" vertical="center"/>
    </xf>
    <xf numFmtId="2" fontId="0" fillId="0" borderId="0" xfId="0" applyNumberFormat="1" applyFill="1" applyAlignment="1">
      <alignment horizontal="center" vertical="center"/>
    </xf>
    <xf numFmtId="0" fontId="10" fillId="4" borderId="2" xfId="80" applyFont="1" applyBorder="1" applyAlignment="1">
      <alignment horizontal="center" vertical="center" wrapText="1"/>
    </xf>
    <xf numFmtId="0" fontId="10" fillId="0" borderId="2" xfId="80" applyFont="1" applyFill="1" applyBorder="1" applyAlignment="1">
      <alignment horizontal="center" vertical="center" wrapText="1"/>
    </xf>
    <xf numFmtId="0" fontId="0" fillId="0" borderId="2" xfId="0" applyFill="1" applyBorder="1"/>
    <xf numFmtId="2" fontId="0" fillId="0" borderId="2" xfId="1" applyNumberFormat="1" applyFont="1" applyFill="1" applyBorder="1"/>
    <xf numFmtId="2" fontId="0" fillId="0" borderId="2" xfId="0" applyNumberFormat="1" applyFill="1" applyBorder="1"/>
    <xf numFmtId="0" fontId="12" fillId="0" borderId="0" xfId="0" applyFont="1" applyAlignment="1">
      <alignment horizontal="center"/>
    </xf>
    <xf numFmtId="0" fontId="12" fillId="0" borderId="0" xfId="0" applyFont="1" applyAlignment="1">
      <alignment horizontal="center" vertical="center"/>
    </xf>
    <xf numFmtId="0" fontId="0" fillId="0" borderId="0" xfId="0" applyBorder="1"/>
    <xf numFmtId="2" fontId="0" fillId="0" borderId="0" xfId="0" applyNumberFormat="1" applyBorder="1"/>
    <xf numFmtId="0" fontId="0" fillId="0" borderId="0" xfId="0" applyBorder="1" applyAlignment="1"/>
    <xf numFmtId="0" fontId="0" fillId="0" borderId="2" xfId="0" applyBorder="1" applyAlignment="1">
      <alignment horizontal="center" vertical="center"/>
    </xf>
    <xf numFmtId="2" fontId="0" fillId="0" borderId="3" xfId="0" applyNumberFormat="1" applyBorder="1"/>
    <xf numFmtId="2" fontId="0" fillId="0" borderId="3" xfId="0" applyNumberFormat="1" applyFill="1" applyBorder="1"/>
    <xf numFmtId="2" fontId="0" fillId="3" borderId="3" xfId="0" applyNumberFormat="1" applyFill="1" applyBorder="1"/>
    <xf numFmtId="49" fontId="6" fillId="4" borderId="5" xfId="80" applyNumberFormat="1" applyBorder="1" applyAlignment="1">
      <alignment horizontal="center" vertical="center" wrapText="1"/>
    </xf>
    <xf numFmtId="0" fontId="0" fillId="0" borderId="3" xfId="0" applyBorder="1" applyAlignment="1">
      <alignment horizontal="right"/>
    </xf>
    <xf numFmtId="49"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wrapText="1"/>
    </xf>
    <xf numFmtId="2" fontId="15" fillId="5" borderId="2" xfId="81" applyNumberFormat="1" applyFont="1" applyBorder="1" applyAlignment="1">
      <alignment horizontal="center" vertical="center"/>
    </xf>
    <xf numFmtId="0" fontId="0" fillId="0" borderId="2" xfId="0" applyFont="1" applyBorder="1" applyAlignment="1">
      <alignment horizontal="center" vertical="center"/>
    </xf>
    <xf numFmtId="1" fontId="0" fillId="0" borderId="2" xfId="0" applyNumberFormat="1" applyFont="1" applyBorder="1" applyAlignment="1">
      <alignment horizontal="center" vertical="center"/>
    </xf>
    <xf numFmtId="2" fontId="15" fillId="5" borderId="2" xfId="81" applyNumberFormat="1" applyFont="1" applyBorder="1" applyAlignment="1">
      <alignment horizontal="center"/>
    </xf>
    <xf numFmtId="2" fontId="10" fillId="4" borderId="2" xfId="80" applyNumberFormat="1" applyFont="1" applyBorder="1" applyAlignment="1">
      <alignment horizontal="center" vertical="center" wrapText="1"/>
    </xf>
    <xf numFmtId="165" fontId="10" fillId="4" borderId="2" xfId="80" applyNumberFormat="1" applyFont="1" applyBorder="1" applyAlignment="1">
      <alignment horizontal="center" vertical="center" wrapText="1"/>
    </xf>
    <xf numFmtId="2" fontId="15" fillId="5" borderId="2" xfId="81" applyNumberFormat="1" applyFont="1" applyBorder="1" applyAlignment="1">
      <alignment horizontal="center" vertical="center" wrapText="1"/>
    </xf>
    <xf numFmtId="2" fontId="0" fillId="0" borderId="2" xfId="0" applyNumberFormat="1" applyFont="1" applyBorder="1" applyAlignment="1">
      <alignment horizontal="center" vertical="center"/>
    </xf>
    <xf numFmtId="165" fontId="10" fillId="4" borderId="2" xfId="80" applyNumberFormat="1" applyFont="1" applyBorder="1" applyAlignment="1">
      <alignment horizontal="center" vertical="center"/>
    </xf>
    <xf numFmtId="0" fontId="5" fillId="0" borderId="0" xfId="0" applyFont="1" applyAlignment="1">
      <alignment horizontal="center"/>
    </xf>
    <xf numFmtId="0" fontId="0" fillId="0" borderId="0" xfId="0" applyAlignment="1">
      <alignment horizontal="center"/>
    </xf>
    <xf numFmtId="0" fontId="12" fillId="0" borderId="2" xfId="0" applyFont="1" applyBorder="1" applyAlignment="1">
      <alignment horizontal="center"/>
    </xf>
    <xf numFmtId="0" fontId="0" fillId="0" borderId="2" xfId="0" applyBorder="1" applyAlignment="1"/>
    <xf numFmtId="0" fontId="12" fillId="0" borderId="2" xfId="0" applyFont="1" applyFill="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cellXfs>
  <cellStyles count="82">
    <cellStyle name="Berechnung" xfId="80" builtinId="22"/>
    <cellStyle name="Besuchter Hyperlink" xfId="3" builtinId="9" hidden="1"/>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Besuchter Hyperlink" xfId="15" builtinId="9" hidden="1"/>
    <cellStyle name="Besuchter Hyperlink" xfId="17" builtinId="9" hidden="1"/>
    <cellStyle name="Besuchter Hyperlink" xfId="19" builtinId="9" hidden="1"/>
    <cellStyle name="Besuchter Hyperlink" xfId="21" builtinId="9" hidden="1"/>
    <cellStyle name="Besuchter Hyperlink" xfId="23" builtinId="9" hidden="1"/>
    <cellStyle name="Besuchter Hyperlink" xfId="25" builtinId="9" hidden="1"/>
    <cellStyle name="Besuchter Hyperlink" xfId="27" builtinId="9" hidden="1"/>
    <cellStyle name="Besuchter Hyperlink" xfId="29" builtinId="9" hidden="1"/>
    <cellStyle name="Besuchter Hyperlink" xfId="31" builtinId="9" hidden="1"/>
    <cellStyle name="Besuchter Hyperlink" xfId="33" builtinId="9" hidden="1"/>
    <cellStyle name="Besuchter Hyperlink" xfId="35" builtinId="9" hidden="1"/>
    <cellStyle name="Besuchter Hyperlink" xfId="37" builtinId="9" hidden="1"/>
    <cellStyle name="Besuchter Hyperlink" xfId="39" builtinId="9" hidden="1"/>
    <cellStyle name="Besuchter Hyperlink" xfId="41" builtinId="9" hidden="1"/>
    <cellStyle name="Besuchter Hyperlink" xfId="43" builtinId="9" hidden="1"/>
    <cellStyle name="Besuchter Hyperlink" xfId="45" builtinId="9" hidden="1"/>
    <cellStyle name="Besuchter Hyperlink" xfId="47" builtinId="9" hidden="1"/>
    <cellStyle name="Besuchter Hyperlink" xfId="49" builtinId="9" hidden="1"/>
    <cellStyle name="Besuchter Hyperlink" xfId="51" builtinId="9" hidden="1"/>
    <cellStyle name="Besuchter Hyperlink" xfId="53" builtinId="9" hidden="1"/>
    <cellStyle name="Besuchter Hyperlink" xfId="55" builtinId="9" hidden="1"/>
    <cellStyle name="Besuchter Hyperlink" xfId="57" builtinId="9" hidden="1"/>
    <cellStyle name="Besuchter Hyperlink" xfId="59" builtinId="9" hidden="1"/>
    <cellStyle name="Besuchter Hyperlink" xfId="61" builtinId="9" hidden="1"/>
    <cellStyle name="Besuchter Hyperlink" xfId="63" builtinId="9" hidden="1"/>
    <cellStyle name="Besuchter Hyperlink" xfId="65" builtinId="9" hidden="1"/>
    <cellStyle name="Besuchter Hyperlink" xfId="67" builtinId="9" hidden="1"/>
    <cellStyle name="Besuchter Hyperlink" xfId="69" builtinId="9" hidden="1"/>
    <cellStyle name="Besuchter Hyperlink" xfId="71" builtinId="9" hidden="1"/>
    <cellStyle name="Besuchter Hyperlink" xfId="73" builtinId="9" hidden="1"/>
    <cellStyle name="Besuchter Hyperlink" xfId="75" builtinId="9" hidden="1"/>
    <cellStyle name="Besuchter Hyperlink" xfId="77" builtinId="9" hidden="1"/>
    <cellStyle name="Besuchter Hyperlink" xfId="79" builtinId="9" hidden="1"/>
    <cellStyle name="Eingabe" xfId="81" builtinId="20"/>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Komma" xfId="1" builtinId="3"/>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19051</xdr:colOff>
      <xdr:row>0</xdr:row>
      <xdr:rowOff>19049</xdr:rowOff>
    </xdr:from>
    <xdr:to>
      <xdr:col>17</xdr:col>
      <xdr:colOff>1</xdr:colOff>
      <xdr:row>66</xdr:row>
      <xdr:rowOff>9525</xdr:rowOff>
    </xdr:to>
    <xdr:sp macro="" textlink="">
      <xdr:nvSpPr>
        <xdr:cNvPr id="2" name="Textfeld 1"/>
        <xdr:cNvSpPr txBox="1"/>
      </xdr:nvSpPr>
      <xdr:spPr>
        <a:xfrm>
          <a:off x="19051" y="19049"/>
          <a:ext cx="14230350" cy="1319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1500"/>
            </a:spcAft>
          </a:pPr>
          <a:r>
            <a:rPr lang="de-DE" sz="2600" kern="1400" spc="25">
              <a:solidFill>
                <a:srgbClr val="17365D"/>
              </a:solidFill>
              <a:effectLst/>
              <a:latin typeface="Palatino Linotype"/>
              <a:ea typeface="Times New Roman"/>
              <a:cs typeface="Times New Roman"/>
            </a:rPr>
            <a:t>Dimensionierungshilfe für Kühlkörper und Transformatoren</a:t>
          </a:r>
          <a:br>
            <a:rPr lang="de-DE" sz="2600" kern="1400" spc="25">
              <a:solidFill>
                <a:srgbClr val="17365D"/>
              </a:solidFill>
              <a:effectLst/>
              <a:latin typeface="Palatino Linotype"/>
              <a:ea typeface="Times New Roman"/>
              <a:cs typeface="Times New Roman"/>
            </a:rPr>
          </a:br>
          <a:r>
            <a:rPr lang="de-DE" sz="1000" kern="1400" spc="25">
              <a:solidFill>
                <a:srgbClr val="17365D"/>
              </a:solidFill>
              <a:effectLst/>
              <a:latin typeface="Palatino Linotype"/>
              <a:ea typeface="Times New Roman"/>
              <a:cs typeface="Times New Roman"/>
            </a:rPr>
            <a:t>Version 1.3, März 2016</a:t>
          </a:r>
          <a:endParaRPr lang="de-DE" sz="2600" kern="1400" spc="25">
            <a:solidFill>
              <a:srgbClr val="17365D"/>
            </a:solidFill>
            <a:effectLst/>
            <a:latin typeface="Cambria"/>
            <a:ea typeface="Times New Roman"/>
            <a:cs typeface="Times New Roman"/>
          </a:endParaRPr>
        </a:p>
        <a:p>
          <a:pPr>
            <a:lnSpc>
              <a:spcPct val="115000"/>
            </a:lnSpc>
            <a:spcAft>
              <a:spcPts val="0"/>
            </a:spcAft>
          </a:pPr>
          <a:r>
            <a:rPr lang="de-DE" sz="1100">
              <a:effectLst/>
              <a:latin typeface="Palatino Linotype"/>
              <a:ea typeface="Calibri"/>
              <a:cs typeface="Times New Roman"/>
            </a:rPr>
            <a:t>Die Anleitung basiert auf der hervorragenden Berechnung und Beschreibung „Taming the LM3886 Chip Amplifier” von Tom Christiansen, Neurochrome :: Audio.</a:t>
          </a:r>
          <a:endParaRPr lang="de-DE" sz="1100">
            <a:effectLst/>
            <a:latin typeface="+mn-lt"/>
            <a:ea typeface="Calibri"/>
            <a:cs typeface="Times New Roman"/>
          </a:endParaRPr>
        </a:p>
        <a:p>
          <a:pPr>
            <a:lnSpc>
              <a:spcPct val="115000"/>
            </a:lnSpc>
            <a:spcAft>
              <a:spcPts val="0"/>
            </a:spcAft>
          </a:pPr>
          <a:endParaRPr lang="de-DE" sz="1100">
            <a:effectLst/>
            <a:latin typeface="+mn-lt"/>
            <a:ea typeface="Calibri"/>
            <a:cs typeface="Times New Roman"/>
          </a:endParaRPr>
        </a:p>
        <a:p>
          <a:pPr>
            <a:lnSpc>
              <a:spcPct val="115000"/>
            </a:lnSpc>
            <a:spcAft>
              <a:spcPts val="0"/>
            </a:spcAft>
          </a:pPr>
          <a:r>
            <a:rPr lang="de-DE" sz="1100">
              <a:effectLst/>
              <a:latin typeface="Palatino Linotype"/>
              <a:ea typeface="Calibri"/>
              <a:cs typeface="Times New Roman"/>
            </a:rPr>
            <a:t>Die Tabelle „Class AB Output Stage Calculator” wurde von mir ergänzt, um auch die benötigten Kühlkörper berechnen zu können.</a:t>
          </a:r>
          <a:endParaRPr lang="de-DE" sz="1100">
            <a:effectLst/>
            <a:latin typeface="+mn-lt"/>
            <a:ea typeface="Calibri"/>
            <a:cs typeface="Times New Roman"/>
          </a:endParaRPr>
        </a:p>
        <a:p>
          <a:pPr>
            <a:lnSpc>
              <a:spcPct val="115000"/>
            </a:lnSpc>
            <a:spcBef>
              <a:spcPts val="2400"/>
            </a:spcBef>
            <a:spcAft>
              <a:spcPts val="600"/>
            </a:spcAft>
          </a:pPr>
          <a:r>
            <a:rPr lang="de-DE" sz="1400" b="1" kern="0">
              <a:solidFill>
                <a:srgbClr val="000000"/>
              </a:solidFill>
              <a:effectLst/>
              <a:latin typeface="Cambria"/>
              <a:ea typeface="Times New Roman"/>
              <a:cs typeface="Times New Roman"/>
            </a:rPr>
            <a:t>Vorgehensweise</a:t>
          </a:r>
          <a:endParaRPr lang="de-DE" sz="1400" b="1" kern="0">
            <a:solidFill>
              <a:srgbClr val="365F91"/>
            </a:solidFill>
            <a:effectLst/>
            <a:latin typeface="Cambria"/>
            <a:ea typeface="Times New Roman"/>
            <a:cs typeface="Times New Roman"/>
          </a:endParaRPr>
        </a:p>
        <a:p>
          <a:pPr>
            <a:lnSpc>
              <a:spcPct val="115000"/>
            </a:lnSpc>
            <a:spcAft>
              <a:spcPts val="1000"/>
            </a:spcAft>
          </a:pPr>
          <a:r>
            <a:rPr lang="de-DE" sz="1100">
              <a:effectLst/>
              <a:latin typeface="Palatino Linotype"/>
              <a:ea typeface="Calibri"/>
              <a:cs typeface="Times New Roman"/>
            </a:rPr>
            <a:t>Zuerst entscheidet man, welche Impedanz die Lautsprecher haben und welcher Crestfaktor der eigenen Musiksammlung am nächsten kommt.</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Der Crest-Faktor ist das Verhältnis zwischen dem Scheitelwert der Amplitude und dem Effektiv-Wert (RMS) des Signals.</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hervorgehobenen 14dB beschreiben den Mittelwert, welcher vom Magazin „Sound-on-Sound“ aus 4500 Musikstücken ermittelt wurde. Ich denke, der Wert ist wirklich praxisnah.</a:t>
          </a:r>
          <a:endParaRPr lang="de-DE" sz="1100">
            <a:effectLst/>
            <a:latin typeface="+mn-lt"/>
            <a:ea typeface="Calibri"/>
            <a:cs typeface="Times New Roman"/>
          </a:endParaRPr>
        </a:p>
        <a:p>
          <a:pPr>
            <a:lnSpc>
              <a:spcPct val="115000"/>
            </a:lnSpc>
            <a:spcAft>
              <a:spcPts val="600"/>
            </a:spcAft>
          </a:pPr>
          <a:r>
            <a:rPr lang="de-DE" sz="1100" b="1" u="sng">
              <a:effectLst/>
              <a:latin typeface="Palatino Linotype"/>
              <a:ea typeface="Calibri"/>
              <a:cs typeface="Times New Roman"/>
            </a:rPr>
            <a:t>Zur Orientierung:</a:t>
          </a:r>
        </a:p>
        <a:p>
          <a:pPr>
            <a:lnSpc>
              <a:spcPct val="115000"/>
            </a:lnSpc>
            <a:spcAft>
              <a:spcPts val="1000"/>
            </a:spcAft>
          </a:pPr>
          <a:r>
            <a:rPr lang="de-DE" sz="1100">
              <a:effectLst/>
              <a:latin typeface="Palatino Linotype"/>
              <a:ea typeface="Calibri"/>
              <a:cs typeface="Times New Roman"/>
            </a:rPr>
            <a:t>Hoch komprimiertes Heavy Metal hat einen Crest Faktor von um die 6dB. Beispiel: Metallica, Death Magnetic.</a:t>
          </a:r>
          <a:br>
            <a:rPr lang="de-DE" sz="1100">
              <a:effectLst/>
              <a:latin typeface="Palatino Linotype"/>
              <a:ea typeface="Calibri"/>
              <a:cs typeface="Times New Roman"/>
            </a:rPr>
          </a:br>
          <a:r>
            <a:rPr lang="de-DE" sz="1100">
              <a:effectLst/>
              <a:latin typeface="Palatino Linotype"/>
              <a:ea typeface="Calibri"/>
              <a:cs typeface="Times New Roman"/>
            </a:rPr>
            <a:t>Klassische Musik bewegt sich eher in  Richtung 20dB und Jazz rangiert typischerweise zwischen 14dB und 20dB.</a:t>
          </a:r>
          <a:br>
            <a:rPr lang="de-DE" sz="1100">
              <a:effectLst/>
              <a:latin typeface="Palatino Linotype"/>
              <a:ea typeface="Calibri"/>
              <a:cs typeface="Times New Roman"/>
            </a:rPr>
          </a:br>
          <a:r>
            <a:rPr lang="de-DE" sz="1100">
              <a:effectLst/>
              <a:latin typeface="Palatino Linotype"/>
              <a:ea typeface="Calibri"/>
              <a:cs typeface="Times New Roman"/>
            </a:rPr>
            <a:t>Pop</a:t>
          </a:r>
          <a:r>
            <a:rPr lang="de-DE" sz="1100" baseline="0">
              <a:effectLst/>
              <a:latin typeface="Palatino Linotype"/>
              <a:ea typeface="Calibri"/>
              <a:cs typeface="Times New Roman"/>
            </a:rPr>
            <a:t> sollte eigentlich um die besagten 14dB liegen.</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Versorgungsspannung </a:t>
          </a:r>
          <a:r>
            <a:rPr lang="de-DE" sz="1100" b="1">
              <a:effectLst/>
              <a:latin typeface="Palatino Linotype"/>
              <a:ea typeface="Calibri"/>
              <a:cs typeface="Times New Roman"/>
            </a:rPr>
            <a:t>Vcc</a:t>
          </a:r>
          <a:r>
            <a:rPr lang="de-DE" sz="1100">
              <a:effectLst/>
              <a:latin typeface="Palatino Linotype"/>
              <a:ea typeface="Calibri"/>
              <a:cs typeface="Times New Roman"/>
            </a:rPr>
            <a:t> wird mit 24V angenommen. Das entspricht der Spannung eines 18V Trafos nach dem Gleichrichter (im Leerlauf ca. 10% höher).</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Verlustleistung </a:t>
          </a:r>
          <a:r>
            <a:rPr lang="de-DE" sz="1100" b="1">
              <a:effectLst/>
              <a:latin typeface="Palatino Linotype"/>
              <a:ea typeface="Calibri"/>
              <a:cs typeface="Times New Roman"/>
            </a:rPr>
            <a:t>PD</a:t>
          </a:r>
          <a:r>
            <a:rPr lang="de-DE" sz="1100">
              <a:effectLst/>
              <a:latin typeface="Palatino Linotype"/>
              <a:ea typeface="Calibri"/>
              <a:cs typeface="Times New Roman"/>
            </a:rPr>
            <a:t> ist die Wärme, die über den Kühlkörper abgeführt werden muss. Sie ist bei einem Crest-Faktor von 6dB am höchsten und steigt natürlich bei höherer Last.</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benötigte Trafoleistung </a:t>
          </a:r>
          <a:r>
            <a:rPr lang="de-DE" sz="1100" b="1">
              <a:effectLst/>
              <a:latin typeface="Palatino Linotype"/>
              <a:ea typeface="Calibri"/>
              <a:cs typeface="Times New Roman"/>
            </a:rPr>
            <a:t>[VA]</a:t>
          </a:r>
          <a:r>
            <a:rPr lang="de-DE" sz="1100">
              <a:effectLst/>
              <a:latin typeface="Palatino Linotype"/>
              <a:ea typeface="Calibri"/>
              <a:cs typeface="Times New Roman"/>
            </a:rPr>
            <a:t> für den entsprechenden Verstärker kann direkt abgelesen werden.</a:t>
          </a:r>
          <a:br>
            <a:rPr lang="de-DE" sz="1100">
              <a:effectLst/>
              <a:latin typeface="Palatino Linotype"/>
              <a:ea typeface="Calibri"/>
              <a:cs typeface="Times New Roman"/>
            </a:rPr>
          </a:br>
          <a:r>
            <a:rPr lang="de-DE" sz="1100">
              <a:effectLst/>
              <a:latin typeface="Palatino Linotype"/>
              <a:ea typeface="Calibri"/>
              <a:cs typeface="Times New Roman"/>
            </a:rPr>
            <a:t>Bei passiven Lautsprechern wird allerdings empfohlen, hier nicht zu sparsam zu sein,</a:t>
          </a:r>
          <a:r>
            <a:rPr lang="de-DE" sz="1100" baseline="0">
              <a:effectLst/>
              <a:latin typeface="Palatino Linotype"/>
              <a:ea typeface="Calibri"/>
              <a:cs typeface="Times New Roman"/>
            </a:rPr>
            <a:t> um Reserven zu haben und auch für zukünftige Boxen gerüstet zu sein. Es schadet in keinem Fall, für jeden LM3886 50VA bzw. für jeden LM4780 100VA zur Verfügung zu stellen. Passive Weichen sind ebenfalls nicht verlustfrei.</a:t>
          </a:r>
          <a:br>
            <a:rPr lang="de-DE" sz="1100" baseline="0">
              <a:effectLst/>
              <a:latin typeface="Palatino Linotype"/>
              <a:ea typeface="Calibri"/>
              <a:cs typeface="Times New Roman"/>
            </a:rPr>
          </a:br>
          <a:r>
            <a:rPr lang="de-DE" sz="1100" baseline="0">
              <a:effectLst/>
              <a:latin typeface="Palatino Linotype"/>
              <a:ea typeface="Calibri"/>
              <a:cs typeface="Times New Roman"/>
            </a:rPr>
            <a:t>Eine aktive Weiche muss ggf. mit einberechnet werden. Dafür kann man sich bei Einzelverstärkern eines aktiven Konzepts ruhig an den berechneten Werten orientieren, da sich die Gesamtleistung verteilt. Insbesondere im Hochton &gt;4KHz wird die errechnete Leistung bei weitem nicht abgerufen werden.</a:t>
          </a:r>
        </a:p>
        <a:p>
          <a:pPr>
            <a:lnSpc>
              <a:spcPct val="115000"/>
            </a:lnSpc>
            <a:spcAft>
              <a:spcPts val="1000"/>
            </a:spcAft>
          </a:pPr>
          <a:endParaRPr lang="de-DE" sz="1100" b="1" baseline="0">
            <a:solidFill>
              <a:srgbClr val="000000"/>
            </a:solidFill>
            <a:effectLst/>
            <a:latin typeface="Palatino Linotype"/>
            <a:ea typeface="Times New Roman"/>
            <a:cs typeface="Times New Roman"/>
          </a:endParaRPr>
        </a:p>
        <a:p>
          <a:pPr>
            <a:lnSpc>
              <a:spcPct val="115000"/>
            </a:lnSpc>
            <a:spcAft>
              <a:spcPts val="1000"/>
            </a:spcAft>
          </a:pPr>
          <a:r>
            <a:rPr lang="de-DE" sz="1300" b="1">
              <a:solidFill>
                <a:srgbClr val="000000"/>
              </a:solidFill>
              <a:effectLst/>
              <a:latin typeface="Cambria"/>
              <a:ea typeface="Times New Roman"/>
              <a:cs typeface="Times New Roman"/>
            </a:rPr>
            <a:t>Kühlkörperdimensionierung:</a:t>
          </a:r>
          <a:endParaRPr lang="de-DE" sz="1300" b="1">
            <a:solidFill>
              <a:srgbClr val="4F81BD"/>
            </a:solidFill>
            <a:effectLst/>
            <a:latin typeface="Cambria"/>
            <a:ea typeface="Times New Roman"/>
            <a:cs typeface="Times New Roman"/>
          </a:endParaRPr>
        </a:p>
        <a:p>
          <a:pPr>
            <a:lnSpc>
              <a:spcPct val="115000"/>
            </a:lnSpc>
            <a:spcAft>
              <a:spcPts val="1000"/>
            </a:spcAft>
          </a:pPr>
          <a:r>
            <a:rPr lang="de-DE" sz="1100" b="1" u="sng">
              <a:effectLst/>
              <a:latin typeface="Palatino Linotype"/>
              <a:ea typeface="Calibri"/>
              <a:cs typeface="Times New Roman"/>
            </a:rPr>
            <a:t>Grundlegendes:</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Berechnung folgt dem Ohmschen Gesetz.</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Verlustleistung entspricht Strom [A]</a:t>
          </a:r>
          <a:br>
            <a:rPr lang="de-DE" sz="1100">
              <a:effectLst/>
              <a:latin typeface="Palatino Linotype"/>
              <a:ea typeface="Calibri"/>
              <a:cs typeface="Times New Roman"/>
            </a:rPr>
          </a:br>
          <a:r>
            <a:rPr lang="de-DE" sz="1100">
              <a:effectLst/>
              <a:latin typeface="Palatino Linotype"/>
              <a:ea typeface="Calibri"/>
              <a:cs typeface="Times New Roman"/>
            </a:rPr>
            <a:t>Temperatur entspricht Spannung [U]</a:t>
          </a:r>
          <a:br>
            <a:rPr lang="de-DE" sz="1100">
              <a:effectLst/>
              <a:latin typeface="Palatino Linotype"/>
              <a:ea typeface="Calibri"/>
              <a:cs typeface="Times New Roman"/>
            </a:rPr>
          </a:br>
          <a:r>
            <a:rPr lang="de-DE" sz="1100">
              <a:effectLst/>
              <a:latin typeface="Palatino Linotype"/>
              <a:ea typeface="Calibri"/>
              <a:cs typeface="Times New Roman"/>
            </a:rPr>
            <a:t>Thermischer Widerstand entspricht elektrischem Widerstand [Ohm]</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ermittelte Verlustleistung wird in die erste Spalte der entsprechenden Tabelle (1 oder 2 Chips pro KK) eingetragen.</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Umgebungstemperatur und maximale Kühlkörpertemperatur sind als praxisnahe Richtwerte gegeben.</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Die max. Sperrschichttemperatur und der innere Wärmewiederstand entstammen dem entsprechenden Datenblatt.</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Zu wählen ist jetzt noch der thermische Widerstand Rcs des Isolationsmaterials. Dieses ist notwendig, da die leitenden Flächen der Chipamps auf der negativen Betriebsspannung liegen</a:t>
          </a:r>
          <a:r>
            <a:rPr lang="de-DE" sz="1100" baseline="0">
              <a:effectLst/>
              <a:latin typeface="Palatino Linotype"/>
              <a:ea typeface="Calibri"/>
              <a:cs typeface="Times New Roman"/>
            </a:rPr>
            <a:t> die KK aber geerdet werden sollen.</a:t>
          </a:r>
          <a:r>
            <a:rPr lang="de-DE" sz="1100">
              <a:effectLst/>
              <a:latin typeface="Palatino Linotype"/>
              <a:ea typeface="Calibri"/>
              <a:cs typeface="Times New Roman"/>
            </a:rPr>
            <a:t/>
          </a:r>
          <a:br>
            <a:rPr lang="de-DE" sz="1100">
              <a:effectLst/>
              <a:latin typeface="Palatino Linotype"/>
              <a:ea typeface="Calibri"/>
              <a:cs typeface="Times New Roman"/>
            </a:rPr>
          </a:br>
          <a:r>
            <a:rPr lang="de-DE" sz="1100">
              <a:effectLst/>
              <a:latin typeface="Palatino Linotype"/>
              <a:ea typeface="Calibri"/>
              <a:cs typeface="Times New Roman"/>
            </a:rPr>
            <a:t>Ein paar Richtwerte für Übergangs-Wärmewiderstände sind per Kommentarfunktion in den Tabellen hinterlegt.</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Für die LM3886 stellt Kaptonfolie die beste wärmeleitfähige Isolation dar. Diese gibt es als passende Zuschnitte </a:t>
          </a:r>
          <a:r>
            <a:rPr lang="de-DE" sz="1100" b="1">
              <a:effectLst/>
              <a:latin typeface="Palatino Linotype"/>
              <a:ea typeface="Calibri"/>
              <a:cs typeface="Times New Roman"/>
            </a:rPr>
            <a:t>KAP 218</a:t>
          </a:r>
          <a:r>
            <a:rPr lang="de-DE" sz="1100">
              <a:effectLst/>
              <a:latin typeface="Palatino Linotype"/>
              <a:ea typeface="Calibri"/>
              <a:cs typeface="Times New Roman"/>
            </a:rPr>
            <a:t> von Fischerelektronik und sie können beim Bürklin Versand bezogen werden, welcher übrigens auch ein schönes Angebot an passenden Fischer KK hat.</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Nachdem der Übergangs-Wärmewiderstand gewählt wurde, wird der benötigte Wärmewiderstand des Kühlkörpers berechnet.</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Falls der genaue Wert nicht erhältlich ist, kann man einen verfügbaren in die nächste Zeile eintragen und KK- und Sperrschichttemperatur werden basierend hierauf zurück gerechnet.</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Sperrschichttemperaturen von 100°C oder weniger dienen der Langlebigkeit der Verstärker und sind anzustreben. Sie werden niedrig gehalten, indem der Übergangswärmewiderstand Rcs zwischen Chip und KK gering gehalten wird (siehe Kaptonfolie).</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Es ist leicht zu erkennen, daß mit jeder Verdoppelung der Amps sich der Wärmewiderstand des KK halbieren muss, damit die gegebenen Grenzwerte eingehalten werden können.</a:t>
          </a:r>
          <a:endParaRPr lang="de-DE" sz="1100">
            <a:effectLst/>
            <a:latin typeface="+mn-lt"/>
            <a:ea typeface="Calibri"/>
            <a:cs typeface="Times New Roman"/>
          </a:endParaRPr>
        </a:p>
        <a:p>
          <a:pPr>
            <a:lnSpc>
              <a:spcPct val="115000"/>
            </a:lnSpc>
            <a:spcAft>
              <a:spcPts val="1000"/>
            </a:spcAft>
          </a:pPr>
          <a:r>
            <a:rPr lang="de-DE" sz="1100">
              <a:effectLst/>
              <a:latin typeface="Palatino Linotype"/>
              <a:ea typeface="Calibri"/>
              <a:cs typeface="Times New Roman"/>
            </a:rPr>
            <a:t> </a:t>
          </a:r>
          <a:endParaRPr lang="de-DE" sz="1100">
            <a:effectLst/>
            <a:latin typeface="+mn-lt"/>
            <a:ea typeface="Calibri"/>
            <a:cs typeface="Times New Roman"/>
          </a:endParaRPr>
        </a:p>
        <a:p>
          <a:pPr>
            <a:lnSpc>
              <a:spcPct val="115000"/>
            </a:lnSpc>
            <a:spcBef>
              <a:spcPts val="1000"/>
            </a:spcBef>
            <a:spcAft>
              <a:spcPts val="600"/>
            </a:spcAft>
          </a:pPr>
          <a:r>
            <a:rPr lang="de-DE" sz="1300" b="1">
              <a:solidFill>
                <a:srgbClr val="000000"/>
              </a:solidFill>
              <a:effectLst/>
              <a:latin typeface="Cambria"/>
              <a:ea typeface="Times New Roman"/>
              <a:cs typeface="Times New Roman"/>
            </a:rPr>
            <a:t>Parallele Amps:</a:t>
          </a:r>
          <a:endParaRPr lang="de-DE" sz="1300" b="1">
            <a:solidFill>
              <a:srgbClr val="4F81BD"/>
            </a:solidFill>
            <a:effectLst/>
            <a:latin typeface="Cambria"/>
            <a:ea typeface="Times New Roman"/>
            <a:cs typeface="Times New Roman"/>
          </a:endParaRPr>
        </a:p>
        <a:p>
          <a:pPr>
            <a:lnSpc>
              <a:spcPct val="115000"/>
            </a:lnSpc>
            <a:spcAft>
              <a:spcPts val="1000"/>
            </a:spcAft>
          </a:pPr>
          <a:r>
            <a:rPr lang="de-DE" sz="1100">
              <a:effectLst/>
              <a:latin typeface="Palatino Linotype"/>
              <a:ea typeface="Calibri"/>
              <a:cs typeface="Times New Roman"/>
            </a:rPr>
            <a:t>Bei der Parallelschaltung von 2 Verstärkern sieht jeder einzelne die doppelte Last. Somit gelten bei den LM4780-Rechnungen die Zeilen jeweils für 2 Ohm bzw. 4 Ohm externe Last anstatt für 4 Ohm und 8 Ohm.</a:t>
          </a:r>
          <a:endParaRPr lang="de-DE" sz="1100">
            <a:effectLst/>
            <a:latin typeface="+mn-lt"/>
            <a:ea typeface="Calibri"/>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xdr:colOff>
      <xdr:row>20</xdr:row>
      <xdr:rowOff>9525</xdr:rowOff>
    </xdr:from>
    <xdr:to>
      <xdr:col>5</xdr:col>
      <xdr:colOff>172147</xdr:colOff>
      <xdr:row>44</xdr:row>
      <xdr:rowOff>87697</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43150" y="5238750"/>
          <a:ext cx="1724722" cy="4878772"/>
        </a:xfrm>
        <a:prstGeom prst="rect">
          <a:avLst/>
        </a:prstGeom>
        <a:ln>
          <a:solidFill>
            <a:schemeClr val="tx1"/>
          </a:solidFill>
        </a:ln>
      </xdr:spPr>
    </xdr:pic>
    <xdr:clientData/>
  </xdr:twoCellAnchor>
  <xdr:twoCellAnchor editAs="oneCell">
    <xdr:from>
      <xdr:col>12</xdr:col>
      <xdr:colOff>9525</xdr:colOff>
      <xdr:row>20</xdr:row>
      <xdr:rowOff>9525</xdr:rowOff>
    </xdr:from>
    <xdr:to>
      <xdr:col>15</xdr:col>
      <xdr:colOff>696519</xdr:colOff>
      <xdr:row>44</xdr:row>
      <xdr:rowOff>106755</xdr:rowOff>
    </xdr:to>
    <xdr:pic>
      <xdr:nvPicPr>
        <xdr:cNvPr id="5" name="Grafik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67850" y="5238750"/>
          <a:ext cx="2953944" cy="489783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xdr:colOff>
      <xdr:row>20</xdr:row>
      <xdr:rowOff>9525</xdr:rowOff>
    </xdr:from>
    <xdr:to>
      <xdr:col>5</xdr:col>
      <xdr:colOff>458398</xdr:colOff>
      <xdr:row>44</xdr:row>
      <xdr:rowOff>106755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5925" y="4972050"/>
          <a:ext cx="2963473" cy="4897830"/>
        </a:xfrm>
        <a:prstGeom prst="rect">
          <a:avLst/>
        </a:prstGeom>
        <a:ln>
          <a:solidFill>
            <a:schemeClr val="tx1"/>
          </a:solidFill>
        </a:ln>
      </xdr:spPr>
    </xdr:pic>
    <xdr:clientData/>
  </xdr:twoCellAnchor>
  <xdr:twoCellAnchor editAs="oneCell">
    <xdr:from>
      <xdr:col>11</xdr:col>
      <xdr:colOff>0</xdr:colOff>
      <xdr:row>20</xdr:row>
      <xdr:rowOff>9525</xdr:rowOff>
    </xdr:from>
    <xdr:to>
      <xdr:col>18</xdr:col>
      <xdr:colOff>2407</xdr:colOff>
      <xdr:row>44</xdr:row>
      <xdr:rowOff>106755</xdr:rowOff>
    </xdr:to>
    <xdr:pic>
      <xdr:nvPicPr>
        <xdr:cNvPr id="4" name="Grafik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58300" y="5238750"/>
          <a:ext cx="5955532" cy="489783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baseColWidth="10" defaultColWidth="11" defaultRowHeight="15.75" x14ac:dyDescent="0.25"/>
  <sheetData/>
  <pageMargins left="0.7" right="0.7" top="0.78740157499999996" bottom="0.78740157499999996"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7"/>
  <sheetViews>
    <sheetView workbookViewId="0">
      <selection sqref="A1:L1"/>
    </sheetView>
  </sheetViews>
  <sheetFormatPr baseColWidth="10" defaultColWidth="11" defaultRowHeight="15.75" x14ac:dyDescent="0.25"/>
  <cols>
    <col min="1" max="1" width="9.5" bestFit="1" customWidth="1"/>
    <col min="2" max="2" width="10.75" customWidth="1"/>
    <col min="3" max="3" width="10.375" bestFit="1" customWidth="1"/>
    <col min="4" max="4" width="9.5" bestFit="1" customWidth="1"/>
    <col min="6" max="6" width="11" style="1" bestFit="1" customWidth="1"/>
    <col min="7" max="7" width="9.875" customWidth="1"/>
    <col min="8" max="8" width="11.375" customWidth="1"/>
    <col min="9" max="9" width="10.875" customWidth="1"/>
    <col min="10" max="10" width="8.5" customWidth="1"/>
    <col min="11" max="11" width="10" customWidth="1"/>
    <col min="12" max="12" width="11.375" bestFit="1" customWidth="1"/>
    <col min="14" max="14" width="7.375" bestFit="1" customWidth="1"/>
    <col min="15" max="15" width="11.375" bestFit="1" customWidth="1"/>
    <col min="16" max="16" width="11.125" bestFit="1" customWidth="1"/>
    <col min="17" max="17" width="9.5" bestFit="1" customWidth="1"/>
    <col min="18" max="18" width="12.125" bestFit="1" customWidth="1"/>
    <col min="19" max="19" width="5.125" bestFit="1" customWidth="1"/>
    <col min="20" max="20" width="6.375" bestFit="1" customWidth="1"/>
    <col min="21" max="21" width="11.5" bestFit="1" customWidth="1"/>
  </cols>
  <sheetData>
    <row r="1" spans="1:22" ht="28.5" x14ac:dyDescent="0.45">
      <c r="A1" s="53" t="s">
        <v>31</v>
      </c>
      <c r="B1" s="54"/>
      <c r="C1" s="54"/>
      <c r="D1" s="54"/>
      <c r="E1" s="54"/>
      <c r="F1" s="54"/>
      <c r="G1" s="54"/>
      <c r="H1" s="54"/>
      <c r="I1" s="54"/>
      <c r="J1" s="54"/>
      <c r="K1" s="54"/>
      <c r="L1" s="54"/>
      <c r="O1" s="31"/>
      <c r="P1" s="31"/>
      <c r="Q1" s="31"/>
      <c r="R1" s="31"/>
      <c r="S1" s="31"/>
      <c r="T1" s="31"/>
      <c r="U1" s="31"/>
    </row>
    <row r="2" spans="1:22" s="2" customFormat="1" ht="47.25" x14ac:dyDescent="0.25">
      <c r="A2" s="19" t="s">
        <v>18</v>
      </c>
      <c r="B2" s="19" t="s">
        <v>19</v>
      </c>
      <c r="C2" s="19" t="s">
        <v>20</v>
      </c>
      <c r="D2" s="19" t="s">
        <v>21</v>
      </c>
      <c r="E2" s="19" t="s">
        <v>13</v>
      </c>
      <c r="F2" s="19" t="s">
        <v>12</v>
      </c>
      <c r="G2" s="19" t="s">
        <v>14</v>
      </c>
      <c r="H2" s="19" t="s">
        <v>15</v>
      </c>
      <c r="I2" s="19" t="s">
        <v>16</v>
      </c>
      <c r="J2" s="19" t="s">
        <v>17</v>
      </c>
      <c r="K2" s="20" t="s">
        <v>23</v>
      </c>
      <c r="L2" s="20" t="s">
        <v>45</v>
      </c>
      <c r="M2" s="21"/>
      <c r="V2" s="23"/>
    </row>
    <row r="3" spans="1:22" x14ac:dyDescent="0.25">
      <c r="A3" s="15" t="s">
        <v>0</v>
      </c>
      <c r="B3" s="15" t="s">
        <v>5</v>
      </c>
      <c r="C3" s="15" t="s">
        <v>3</v>
      </c>
      <c r="D3" s="15" t="s">
        <v>4</v>
      </c>
      <c r="E3" s="15" t="s">
        <v>11</v>
      </c>
      <c r="F3" s="16" t="s">
        <v>10</v>
      </c>
      <c r="G3" s="15" t="s">
        <v>6</v>
      </c>
      <c r="H3" s="15" t="s">
        <v>7</v>
      </c>
      <c r="I3" s="15" t="s">
        <v>8</v>
      </c>
      <c r="J3" s="15" t="s">
        <v>9</v>
      </c>
      <c r="K3" s="15" t="s">
        <v>2</v>
      </c>
      <c r="L3" s="15" t="s">
        <v>1</v>
      </c>
      <c r="M3" s="22"/>
      <c r="V3" s="24"/>
    </row>
    <row r="4" spans="1:22" x14ac:dyDescent="0.25">
      <c r="A4" s="6">
        <v>24</v>
      </c>
      <c r="B4" s="6">
        <v>3.5</v>
      </c>
      <c r="C4" s="6">
        <v>4</v>
      </c>
      <c r="D4" s="6">
        <v>0.05</v>
      </c>
      <c r="E4" s="6">
        <v>3</v>
      </c>
      <c r="F4" s="8">
        <f t="shared" ref="F4:F13" si="0">10^(E4/10)</f>
        <v>1.9952623149688797</v>
      </c>
      <c r="G4" s="8">
        <f t="shared" ref="G4:G13" si="1">(A4-B4)^2/C4</f>
        <v>105.0625</v>
      </c>
      <c r="H4" s="8">
        <f t="shared" ref="H4:H13" si="2">G4/F4</f>
        <v>52.655983732965289</v>
      </c>
      <c r="I4" s="8">
        <f>SQRT(H4*2*C4)</f>
        <v>20.524323858868588</v>
      </c>
      <c r="J4" s="7">
        <f>2*A4*(1/PI()*(I4/C4)+D4)</f>
        <v>80.797142298188646</v>
      </c>
      <c r="K4" s="7">
        <f>J4-H4</f>
        <v>28.141158565223357</v>
      </c>
      <c r="L4" s="7">
        <f t="shared" ref="L4:L13" si="3">1.5*J4</f>
        <v>121.19571344728297</v>
      </c>
    </row>
    <row r="5" spans="1:22" x14ac:dyDescent="0.25">
      <c r="A5" s="6">
        <v>24</v>
      </c>
      <c r="B5" s="6">
        <v>3.5</v>
      </c>
      <c r="C5" s="6">
        <v>4</v>
      </c>
      <c r="D5" s="6">
        <v>0.05</v>
      </c>
      <c r="E5" s="6">
        <v>6</v>
      </c>
      <c r="F5" s="8">
        <f t="shared" si="0"/>
        <v>3.9810717055349727</v>
      </c>
      <c r="G5" s="8">
        <f t="shared" si="1"/>
        <v>105.0625</v>
      </c>
      <c r="H5" s="8">
        <f t="shared" si="2"/>
        <v>26.390506821047524</v>
      </c>
      <c r="I5" s="8">
        <f t="shared" ref="I5:I13" si="4">SQRT(H5*2*C5)</f>
        <v>14.530108553220797</v>
      </c>
      <c r="J5" s="7">
        <f t="shared" ref="J5:J13" si="5">2*A5*(1/PI()*(I5/C5)+D5)</f>
        <v>57.900926397766028</v>
      </c>
      <c r="K5" s="17">
        <f t="shared" ref="K5:K13" si="6">J5-H5</f>
        <v>31.510419576718505</v>
      </c>
      <c r="L5" s="7">
        <f t="shared" si="3"/>
        <v>86.851389596649042</v>
      </c>
    </row>
    <row r="6" spans="1:22" x14ac:dyDescent="0.25">
      <c r="A6" s="28">
        <v>24</v>
      </c>
      <c r="B6" s="28">
        <v>3.5</v>
      </c>
      <c r="C6" s="28">
        <v>4</v>
      </c>
      <c r="D6" s="28">
        <v>0.05</v>
      </c>
      <c r="E6" s="28">
        <v>10</v>
      </c>
      <c r="F6" s="29">
        <f t="shared" si="0"/>
        <v>10</v>
      </c>
      <c r="G6" s="29">
        <f t="shared" si="1"/>
        <v>105.0625</v>
      </c>
      <c r="H6" s="29">
        <f t="shared" si="2"/>
        <v>10.50625</v>
      </c>
      <c r="I6" s="29">
        <f t="shared" si="4"/>
        <v>9.1678787077491375</v>
      </c>
      <c r="J6" s="30">
        <f t="shared" si="5"/>
        <v>37.41871713612511</v>
      </c>
      <c r="K6" s="30">
        <f t="shared" si="6"/>
        <v>26.912467136125109</v>
      </c>
      <c r="L6" s="30">
        <f t="shared" si="3"/>
        <v>56.128075704187665</v>
      </c>
    </row>
    <row r="7" spans="1:22" x14ac:dyDescent="0.25">
      <c r="A7" s="9">
        <v>24</v>
      </c>
      <c r="B7" s="9">
        <v>3.5</v>
      </c>
      <c r="C7" s="9">
        <v>4</v>
      </c>
      <c r="D7" s="9">
        <v>0.05</v>
      </c>
      <c r="E7" s="9">
        <v>14</v>
      </c>
      <c r="F7" s="10">
        <f t="shared" si="0"/>
        <v>25.118864315095799</v>
      </c>
      <c r="G7" s="10">
        <f t="shared" si="1"/>
        <v>105.0625</v>
      </c>
      <c r="H7" s="10">
        <f t="shared" si="2"/>
        <v>4.1826134606276808</v>
      </c>
      <c r="I7" s="10">
        <f t="shared" si="4"/>
        <v>5.7845404039579016</v>
      </c>
      <c r="J7" s="11">
        <f t="shared" si="5"/>
        <v>24.495316771312538</v>
      </c>
      <c r="K7" s="11">
        <f t="shared" si="6"/>
        <v>20.312703310684856</v>
      </c>
      <c r="L7" s="11">
        <f t="shared" si="3"/>
        <v>36.742975156968811</v>
      </c>
    </row>
    <row r="8" spans="1:22" x14ac:dyDescent="0.25">
      <c r="A8" s="6">
        <v>24</v>
      </c>
      <c r="B8" s="6">
        <v>3.5</v>
      </c>
      <c r="C8" s="6">
        <v>4</v>
      </c>
      <c r="D8" s="6">
        <v>0.05</v>
      </c>
      <c r="E8" s="6">
        <v>20</v>
      </c>
      <c r="F8" s="8">
        <f t="shared" si="0"/>
        <v>100</v>
      </c>
      <c r="G8" s="8">
        <f t="shared" si="1"/>
        <v>105.0625</v>
      </c>
      <c r="H8" s="8">
        <f t="shared" si="2"/>
        <v>1.0506249999999999</v>
      </c>
      <c r="I8" s="8">
        <f t="shared" si="4"/>
        <v>2.8991378028648449</v>
      </c>
      <c r="J8" s="7">
        <f t="shared" si="5"/>
        <v>13.473890688732405</v>
      </c>
      <c r="K8" s="7">
        <f t="shared" si="6"/>
        <v>12.423265688732405</v>
      </c>
      <c r="L8" s="7">
        <f t="shared" si="3"/>
        <v>20.210836033098609</v>
      </c>
    </row>
    <row r="9" spans="1:22" x14ac:dyDescent="0.25">
      <c r="A9" s="12">
        <v>24</v>
      </c>
      <c r="B9" s="12">
        <v>2.5</v>
      </c>
      <c r="C9" s="12">
        <v>8</v>
      </c>
      <c r="D9" s="12">
        <v>0.05</v>
      </c>
      <c r="E9" s="12">
        <v>3</v>
      </c>
      <c r="F9" s="13">
        <f t="shared" si="0"/>
        <v>1.9952623149688797</v>
      </c>
      <c r="G9" s="13">
        <f t="shared" si="1"/>
        <v>57.78125</v>
      </c>
      <c r="H9" s="13">
        <f t="shared" si="2"/>
        <v>28.959224843025826</v>
      </c>
      <c r="I9" s="13">
        <f t="shared" si="4"/>
        <v>21.525510388569494</v>
      </c>
      <c r="J9" s="14">
        <f t="shared" si="5"/>
        <v>43.510696571001361</v>
      </c>
      <c r="K9" s="14">
        <f t="shared" si="6"/>
        <v>14.551471727975535</v>
      </c>
      <c r="L9" s="14">
        <f t="shared" si="3"/>
        <v>65.266044856502049</v>
      </c>
    </row>
    <row r="10" spans="1:22" x14ac:dyDescent="0.25">
      <c r="A10" s="12">
        <v>24</v>
      </c>
      <c r="B10" s="12">
        <v>2.5</v>
      </c>
      <c r="C10" s="12">
        <v>8</v>
      </c>
      <c r="D10" s="12">
        <v>0.05</v>
      </c>
      <c r="E10" s="12">
        <v>6</v>
      </c>
      <c r="F10" s="13">
        <f t="shared" si="0"/>
        <v>3.9810717055349727</v>
      </c>
      <c r="G10" s="13">
        <f t="shared" si="1"/>
        <v>57.78125</v>
      </c>
      <c r="H10" s="13">
        <f t="shared" si="2"/>
        <v>14.513993787066292</v>
      </c>
      <c r="I10" s="13">
        <f t="shared" si="4"/>
        <v>15.238894336304741</v>
      </c>
      <c r="J10" s="14">
        <f t="shared" si="5"/>
        <v>31.504144330535848</v>
      </c>
      <c r="K10" s="18">
        <f t="shared" si="6"/>
        <v>16.990150543469554</v>
      </c>
      <c r="L10" s="14">
        <f t="shared" si="3"/>
        <v>47.25621649580377</v>
      </c>
    </row>
    <row r="11" spans="1:22" x14ac:dyDescent="0.25">
      <c r="A11" s="12">
        <v>24</v>
      </c>
      <c r="B11" s="12">
        <v>2.5</v>
      </c>
      <c r="C11" s="12">
        <v>8</v>
      </c>
      <c r="D11" s="12">
        <v>0.05</v>
      </c>
      <c r="E11" s="12">
        <v>10</v>
      </c>
      <c r="F11" s="13">
        <f t="shared" si="0"/>
        <v>10</v>
      </c>
      <c r="G11" s="13">
        <f t="shared" si="1"/>
        <v>57.78125</v>
      </c>
      <c r="H11" s="13">
        <f t="shared" si="2"/>
        <v>5.7781250000000002</v>
      </c>
      <c r="I11" s="13">
        <f t="shared" si="4"/>
        <v>9.6150923032490958</v>
      </c>
      <c r="J11" s="14">
        <f t="shared" si="5"/>
        <v>20.763473620163168</v>
      </c>
      <c r="K11" s="14">
        <f t="shared" si="6"/>
        <v>14.985348620163169</v>
      </c>
      <c r="L11" s="14">
        <f t="shared" si="3"/>
        <v>31.145210430244752</v>
      </c>
    </row>
    <row r="12" spans="1:22" x14ac:dyDescent="0.25">
      <c r="A12" s="9">
        <v>24</v>
      </c>
      <c r="B12" s="9">
        <v>2.5</v>
      </c>
      <c r="C12" s="9">
        <v>8</v>
      </c>
      <c r="D12" s="9">
        <v>0.05</v>
      </c>
      <c r="E12" s="9">
        <v>14</v>
      </c>
      <c r="F12" s="10">
        <f t="shared" si="0"/>
        <v>25.118864315095799</v>
      </c>
      <c r="G12" s="10">
        <f t="shared" si="1"/>
        <v>57.78125</v>
      </c>
      <c r="H12" s="10">
        <f t="shared" si="2"/>
        <v>2.3003129948544263</v>
      </c>
      <c r="I12" s="10">
        <f t="shared" si="4"/>
        <v>6.0667131065899946</v>
      </c>
      <c r="J12" s="11">
        <f t="shared" si="5"/>
        <v>13.986568550810233</v>
      </c>
      <c r="K12" s="11">
        <f t="shared" si="6"/>
        <v>11.686255555955807</v>
      </c>
      <c r="L12" s="11">
        <f t="shared" si="3"/>
        <v>20.97985282621535</v>
      </c>
    </row>
    <row r="13" spans="1:22" x14ac:dyDescent="0.25">
      <c r="A13" s="12">
        <v>24</v>
      </c>
      <c r="B13" s="12">
        <v>2.5</v>
      </c>
      <c r="C13" s="12">
        <v>8</v>
      </c>
      <c r="D13" s="12">
        <v>0.05</v>
      </c>
      <c r="E13" s="12">
        <v>20</v>
      </c>
      <c r="F13" s="13">
        <f t="shared" si="0"/>
        <v>100</v>
      </c>
      <c r="G13" s="13">
        <f t="shared" si="1"/>
        <v>57.78125</v>
      </c>
      <c r="H13" s="13">
        <f t="shared" si="2"/>
        <v>0.57781249999999995</v>
      </c>
      <c r="I13" s="13">
        <f t="shared" si="4"/>
        <v>3.0405591591021541</v>
      </c>
      <c r="J13" s="14">
        <f t="shared" si="5"/>
        <v>8.2070402392133346</v>
      </c>
      <c r="K13" s="14">
        <f t="shared" si="6"/>
        <v>7.6292277392133343</v>
      </c>
      <c r="L13" s="14">
        <f t="shared" si="3"/>
        <v>12.310560358820002</v>
      </c>
    </row>
    <row r="14" spans="1:22" s="3" customFormat="1" x14ac:dyDescent="0.25">
      <c r="F14" s="4"/>
      <c r="G14" s="4"/>
      <c r="H14" s="4"/>
      <c r="I14" s="4"/>
      <c r="J14" s="5"/>
      <c r="K14" s="5"/>
      <c r="L14" s="5"/>
    </row>
    <row r="15" spans="1:22" s="3" customFormat="1" ht="21" x14ac:dyDescent="0.35">
      <c r="A15" s="55" t="s">
        <v>29</v>
      </c>
      <c r="B15" s="56"/>
      <c r="C15" s="56"/>
      <c r="D15" s="56"/>
      <c r="E15" s="56"/>
      <c r="F15" s="56"/>
      <c r="G15" s="56"/>
      <c r="H15" s="56"/>
      <c r="I15" s="4"/>
      <c r="J15" s="5"/>
      <c r="K15" s="57" t="s">
        <v>30</v>
      </c>
      <c r="L15" s="56"/>
      <c r="M15" s="56"/>
      <c r="N15" s="56"/>
      <c r="O15" s="56"/>
      <c r="P15" s="56"/>
      <c r="Q15" s="56"/>
      <c r="R15" s="56"/>
      <c r="S15" s="32"/>
      <c r="T15" s="32"/>
      <c r="U15" s="32"/>
    </row>
    <row r="16" spans="1:22" s="3" customFormat="1" ht="63" x14ac:dyDescent="0.25">
      <c r="A16" s="43" t="s">
        <v>25</v>
      </c>
      <c r="B16" s="43" t="s">
        <v>24</v>
      </c>
      <c r="C16" s="43" t="s">
        <v>26</v>
      </c>
      <c r="D16" s="43" t="s">
        <v>22</v>
      </c>
      <c r="E16" s="43" t="s">
        <v>48</v>
      </c>
      <c r="F16" s="43" t="s">
        <v>49</v>
      </c>
      <c r="G16" s="26" t="s">
        <v>28</v>
      </c>
      <c r="H16" s="26" t="s">
        <v>27</v>
      </c>
      <c r="I16" s="23"/>
      <c r="J16" s="5"/>
      <c r="K16" s="43" t="s">
        <v>25</v>
      </c>
      <c r="L16" s="43" t="s">
        <v>24</v>
      </c>
      <c r="M16" s="43" t="s">
        <v>26</v>
      </c>
      <c r="N16" s="43" t="s">
        <v>22</v>
      </c>
      <c r="O16" s="43" t="s">
        <v>48</v>
      </c>
      <c r="P16" s="43" t="s">
        <v>49</v>
      </c>
      <c r="Q16" s="26" t="s">
        <v>28</v>
      </c>
      <c r="R16" s="26" t="s">
        <v>27</v>
      </c>
    </row>
    <row r="17" spans="1:18" x14ac:dyDescent="0.25">
      <c r="A17" s="43" t="s">
        <v>2</v>
      </c>
      <c r="B17" s="43" t="s">
        <v>38</v>
      </c>
      <c r="C17" s="43" t="s">
        <v>34</v>
      </c>
      <c r="D17" s="43" t="s">
        <v>35</v>
      </c>
      <c r="E17" s="43" t="s">
        <v>36</v>
      </c>
      <c r="F17" s="43" t="s">
        <v>37</v>
      </c>
      <c r="G17" s="27" t="s">
        <v>52</v>
      </c>
      <c r="H17" s="27" t="s">
        <v>33</v>
      </c>
      <c r="I17" s="25"/>
      <c r="J17" s="3"/>
      <c r="K17" s="43" t="s">
        <v>2</v>
      </c>
      <c r="L17" s="43" t="s">
        <v>38</v>
      </c>
      <c r="M17" s="43" t="s">
        <v>34</v>
      </c>
      <c r="N17" s="43" t="s">
        <v>35</v>
      </c>
      <c r="O17" s="43" t="s">
        <v>36</v>
      </c>
      <c r="P17" s="43" t="s">
        <v>37</v>
      </c>
      <c r="Q17" s="27" t="s">
        <v>52</v>
      </c>
      <c r="R17" s="27" t="s">
        <v>33</v>
      </c>
    </row>
    <row r="18" spans="1:18" x14ac:dyDescent="0.25">
      <c r="A18" s="44">
        <f>K7</f>
        <v>20.312703310684856</v>
      </c>
      <c r="B18" s="45">
        <v>150</v>
      </c>
      <c r="C18" s="45">
        <v>25</v>
      </c>
      <c r="D18" s="46">
        <v>60</v>
      </c>
      <c r="E18" s="45">
        <v>1</v>
      </c>
      <c r="F18" s="44">
        <v>0.15</v>
      </c>
      <c r="G18" s="48">
        <f>(D18-C18)/A18</f>
        <v>1.7230596767289637</v>
      </c>
      <c r="H18" s="49">
        <f>C18+G18*A18+F18*A18+E18*A18</f>
        <v>83.359608807287586</v>
      </c>
      <c r="K18" s="44">
        <f>K7</f>
        <v>20.312703310684856</v>
      </c>
      <c r="L18" s="45">
        <v>150</v>
      </c>
      <c r="M18" s="45">
        <v>25</v>
      </c>
      <c r="N18" s="46">
        <v>60</v>
      </c>
      <c r="O18" s="45">
        <v>1</v>
      </c>
      <c r="P18" s="44">
        <v>0.15</v>
      </c>
      <c r="Q18" s="48">
        <f>(N18-M18)/(2*K18)</f>
        <v>0.86152983836448183</v>
      </c>
      <c r="R18" s="49">
        <f>M18+(2*K18*Q18)+(K18*P18)+(K18*O18)</f>
        <v>83.359608807287586</v>
      </c>
    </row>
    <row r="19" spans="1:18" x14ac:dyDescent="0.25">
      <c r="A19" s="44">
        <f>A18</f>
        <v>20.312703310684856</v>
      </c>
      <c r="B19" s="45">
        <v>150</v>
      </c>
      <c r="C19" s="45">
        <v>25</v>
      </c>
      <c r="D19" s="49">
        <f>G19*A19+C19</f>
        <v>61.562865959232745</v>
      </c>
      <c r="E19" s="45">
        <v>1</v>
      </c>
      <c r="F19" s="44">
        <v>0.15</v>
      </c>
      <c r="G19" s="47">
        <v>1.8</v>
      </c>
      <c r="H19" s="49">
        <f>C19+G19*A19+F19*A19+E19*A19</f>
        <v>84.922474766520324</v>
      </c>
      <c r="K19" s="44">
        <f>K18</f>
        <v>20.312703310684856</v>
      </c>
      <c r="L19" s="45">
        <v>150</v>
      </c>
      <c r="M19" s="45">
        <v>25</v>
      </c>
      <c r="N19" s="49">
        <f>Q19*2*K19+M19</f>
        <v>61.562865959232745</v>
      </c>
      <c r="O19" s="45">
        <v>1</v>
      </c>
      <c r="P19" s="44">
        <v>0.15</v>
      </c>
      <c r="Q19" s="50">
        <v>0.9</v>
      </c>
      <c r="R19" s="49">
        <f>M19+(2*K19*Q19)+(K19*P19)+(K19*O19)</f>
        <v>84.922474766520324</v>
      </c>
    </row>
    <row r="26" spans="1:18" x14ac:dyDescent="0.25">
      <c r="B26" s="33"/>
      <c r="C26" s="33"/>
      <c r="D26" s="33"/>
      <c r="E26" s="33"/>
      <c r="F26" s="34"/>
      <c r="G26" s="33"/>
      <c r="H26" s="33"/>
    </row>
    <row r="27" spans="1:18" x14ac:dyDescent="0.25">
      <c r="B27" s="35"/>
      <c r="C27" s="35"/>
      <c r="D27" s="35"/>
      <c r="E27" s="35"/>
      <c r="F27" s="35"/>
      <c r="G27" s="35"/>
      <c r="H27" s="35"/>
    </row>
  </sheetData>
  <mergeCells count="3">
    <mergeCell ref="A1:L1"/>
    <mergeCell ref="A15:H15"/>
    <mergeCell ref="K15:R15"/>
  </mergeCells>
  <phoneticPr fontId="4" type="noConversion"/>
  <pageMargins left="0.75" right="0.75" top="1" bottom="1" header="0.5" footer="0.5"/>
  <pageSetup scale="96" orientation="landscape" horizontalDpi="4294967292" verticalDpi="4294967292" r:id="rId1"/>
  <drawing r:id="rId2"/>
  <legacyDrawing r:id="rId3"/>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9"/>
  <sheetViews>
    <sheetView workbookViewId="0">
      <selection sqref="A1:L1"/>
    </sheetView>
  </sheetViews>
  <sheetFormatPr baseColWidth="10" defaultColWidth="11" defaultRowHeight="15.75" x14ac:dyDescent="0.25"/>
  <cols>
    <col min="1" max="1" width="9.5" customWidth="1"/>
    <col min="8" max="8" width="11.5" bestFit="1" customWidth="1"/>
    <col min="18" max="18" width="12.125" customWidth="1"/>
  </cols>
  <sheetData>
    <row r="1" spans="1:18" ht="28.5" x14ac:dyDescent="0.45">
      <c r="A1" s="53" t="s">
        <v>32</v>
      </c>
      <c r="B1" s="54"/>
      <c r="C1" s="54"/>
      <c r="D1" s="54"/>
      <c r="E1" s="54"/>
      <c r="F1" s="54"/>
      <c r="G1" s="54"/>
      <c r="H1" s="54"/>
      <c r="I1" s="54"/>
      <c r="J1" s="54"/>
      <c r="K1" s="54"/>
      <c r="L1" s="54"/>
    </row>
    <row r="2" spans="1:18" ht="47.25" x14ac:dyDescent="0.25">
      <c r="A2" s="19" t="s">
        <v>18</v>
      </c>
      <c r="B2" s="19" t="s">
        <v>19</v>
      </c>
      <c r="C2" s="19" t="s">
        <v>43</v>
      </c>
      <c r="D2" s="19" t="s">
        <v>21</v>
      </c>
      <c r="E2" s="19" t="s">
        <v>13</v>
      </c>
      <c r="F2" s="19" t="s">
        <v>12</v>
      </c>
      <c r="G2" s="19" t="s">
        <v>14</v>
      </c>
      <c r="H2" s="19" t="s">
        <v>15</v>
      </c>
      <c r="I2" s="19" t="s">
        <v>16</v>
      </c>
      <c r="J2" s="19" t="s">
        <v>17</v>
      </c>
      <c r="K2" s="20" t="s">
        <v>39</v>
      </c>
      <c r="L2" s="40" t="s">
        <v>44</v>
      </c>
      <c r="M2" s="42" t="s">
        <v>53</v>
      </c>
    </row>
    <row r="3" spans="1:18" x14ac:dyDescent="0.25">
      <c r="A3" s="15" t="s">
        <v>0</v>
      </c>
      <c r="B3" s="15" t="s">
        <v>5</v>
      </c>
      <c r="C3" s="15" t="s">
        <v>3</v>
      </c>
      <c r="D3" s="15" t="s">
        <v>4</v>
      </c>
      <c r="E3" s="15" t="s">
        <v>11</v>
      </c>
      <c r="F3" s="16" t="s">
        <v>10</v>
      </c>
      <c r="G3" s="15" t="s">
        <v>6</v>
      </c>
      <c r="H3" s="15" t="s">
        <v>7</v>
      </c>
      <c r="I3" s="15" t="s">
        <v>8</v>
      </c>
      <c r="J3" s="15" t="s">
        <v>9</v>
      </c>
      <c r="K3" s="15" t="s">
        <v>2</v>
      </c>
      <c r="L3" s="41" t="s">
        <v>1</v>
      </c>
      <c r="M3" s="36"/>
    </row>
    <row r="4" spans="1:18" x14ac:dyDescent="0.25">
      <c r="A4" s="6">
        <v>24</v>
      </c>
      <c r="B4" s="6">
        <v>3.5</v>
      </c>
      <c r="C4" s="6">
        <v>4</v>
      </c>
      <c r="D4" s="6">
        <v>0.05</v>
      </c>
      <c r="E4" s="6">
        <v>3</v>
      </c>
      <c r="F4" s="8">
        <f t="shared" ref="F4:F13" si="0">10^(E4/10)</f>
        <v>1.9952623149688797</v>
      </c>
      <c r="G4" s="8">
        <f>(A4-B4)^2/C4</f>
        <v>105.0625</v>
      </c>
      <c r="H4" s="8">
        <f>G4/F4</f>
        <v>52.655983732965289</v>
      </c>
      <c r="I4" s="8">
        <f>SQRT(H4*2*C4)</f>
        <v>20.524323858868588</v>
      </c>
      <c r="J4" s="7">
        <f>2*A4*(1/PI()*(I4/C4)+D4)</f>
        <v>80.797142298188646</v>
      </c>
      <c r="K4" s="7">
        <f>J4-H4</f>
        <v>28.141158565223357</v>
      </c>
      <c r="L4" s="37">
        <f t="shared" ref="L4:L13" si="1">1.5*J4*2</f>
        <v>242.39142689456594</v>
      </c>
      <c r="M4" s="60" t="s">
        <v>41</v>
      </c>
    </row>
    <row r="5" spans="1:18" x14ac:dyDescent="0.25">
      <c r="A5" s="6">
        <v>24</v>
      </c>
      <c r="B5" s="6">
        <v>3.5</v>
      </c>
      <c r="C5" s="6">
        <v>4</v>
      </c>
      <c r="D5" s="6">
        <v>0.05</v>
      </c>
      <c r="E5" s="6">
        <v>6</v>
      </c>
      <c r="F5" s="8">
        <f t="shared" si="0"/>
        <v>3.9810717055349727</v>
      </c>
      <c r="G5" s="8">
        <f t="shared" ref="G5:G13" si="2">(A5-B5)^2/C5</f>
        <v>105.0625</v>
      </c>
      <c r="H5" s="8">
        <f t="shared" ref="H5:H13" si="3">G5/F5</f>
        <v>26.390506821047524</v>
      </c>
      <c r="I5" s="8">
        <f t="shared" ref="I5:I13" si="4">SQRT(H5*2*C5)</f>
        <v>14.530108553220797</v>
      </c>
      <c r="J5" s="7">
        <f t="shared" ref="J5:J13" si="5">2*A5*(1/PI()*(I5/C5)+D5)</f>
        <v>57.900926397766028</v>
      </c>
      <c r="K5" s="17">
        <f t="shared" ref="K5:K13" si="6">J5-H5</f>
        <v>31.510419576718505</v>
      </c>
      <c r="L5" s="37">
        <f t="shared" si="1"/>
        <v>173.70277919329808</v>
      </c>
      <c r="M5" s="60"/>
    </row>
    <row r="6" spans="1:18" x14ac:dyDescent="0.25">
      <c r="A6" s="28">
        <v>24</v>
      </c>
      <c r="B6" s="28">
        <v>3.5</v>
      </c>
      <c r="C6" s="28">
        <v>4</v>
      </c>
      <c r="D6" s="28">
        <v>0.05</v>
      </c>
      <c r="E6" s="28">
        <v>10</v>
      </c>
      <c r="F6" s="29">
        <f t="shared" si="0"/>
        <v>10</v>
      </c>
      <c r="G6" s="29">
        <f t="shared" si="2"/>
        <v>105.0625</v>
      </c>
      <c r="H6" s="29">
        <f t="shared" si="3"/>
        <v>10.50625</v>
      </c>
      <c r="I6" s="29">
        <f t="shared" si="4"/>
        <v>9.1678787077491375</v>
      </c>
      <c r="J6" s="30">
        <f t="shared" si="5"/>
        <v>37.41871713612511</v>
      </c>
      <c r="K6" s="30">
        <f t="shared" si="6"/>
        <v>26.912467136125109</v>
      </c>
      <c r="L6" s="38">
        <f t="shared" si="1"/>
        <v>112.25615140837533</v>
      </c>
      <c r="M6" s="60"/>
    </row>
    <row r="7" spans="1:18" x14ac:dyDescent="0.25">
      <c r="A7" s="9">
        <v>24</v>
      </c>
      <c r="B7" s="9">
        <v>3.5</v>
      </c>
      <c r="C7" s="9">
        <v>4</v>
      </c>
      <c r="D7" s="9">
        <v>0.05</v>
      </c>
      <c r="E7" s="9">
        <v>14</v>
      </c>
      <c r="F7" s="10">
        <f t="shared" si="0"/>
        <v>25.118864315095799</v>
      </c>
      <c r="G7" s="10">
        <f t="shared" si="2"/>
        <v>105.0625</v>
      </c>
      <c r="H7" s="10">
        <f t="shared" si="3"/>
        <v>4.1826134606276808</v>
      </c>
      <c r="I7" s="10">
        <f t="shared" si="4"/>
        <v>5.7845404039579016</v>
      </c>
      <c r="J7" s="11">
        <f t="shared" si="5"/>
        <v>24.495316771312538</v>
      </c>
      <c r="K7" s="11">
        <f t="shared" si="6"/>
        <v>20.312703310684856</v>
      </c>
      <c r="L7" s="39">
        <f t="shared" si="1"/>
        <v>73.485950313937622</v>
      </c>
      <c r="M7" s="60"/>
    </row>
    <row r="8" spans="1:18" x14ac:dyDescent="0.25">
      <c r="A8" s="6">
        <v>24</v>
      </c>
      <c r="B8" s="6">
        <v>3.5</v>
      </c>
      <c r="C8" s="6">
        <v>4</v>
      </c>
      <c r="D8" s="6">
        <v>0.05</v>
      </c>
      <c r="E8" s="6">
        <v>20</v>
      </c>
      <c r="F8" s="8">
        <f t="shared" si="0"/>
        <v>100</v>
      </c>
      <c r="G8" s="8">
        <f t="shared" si="2"/>
        <v>105.0625</v>
      </c>
      <c r="H8" s="8">
        <f t="shared" si="3"/>
        <v>1.0506249999999999</v>
      </c>
      <c r="I8" s="8">
        <f t="shared" si="4"/>
        <v>2.8991378028648449</v>
      </c>
      <c r="J8" s="7">
        <f t="shared" si="5"/>
        <v>13.473890688732405</v>
      </c>
      <c r="K8" s="7">
        <f t="shared" si="6"/>
        <v>12.423265688732405</v>
      </c>
      <c r="L8" s="37">
        <f t="shared" si="1"/>
        <v>40.421672066197218</v>
      </c>
      <c r="M8" s="60"/>
    </row>
    <row r="9" spans="1:18" x14ac:dyDescent="0.25">
      <c r="A9" s="12">
        <v>24</v>
      </c>
      <c r="B9" s="12">
        <v>2.5</v>
      </c>
      <c r="C9" s="12">
        <v>8</v>
      </c>
      <c r="D9" s="12">
        <v>0.05</v>
      </c>
      <c r="E9" s="12">
        <v>3</v>
      </c>
      <c r="F9" s="13">
        <f t="shared" si="0"/>
        <v>1.9952623149688797</v>
      </c>
      <c r="G9" s="13">
        <f t="shared" si="2"/>
        <v>57.78125</v>
      </c>
      <c r="H9" s="13">
        <f t="shared" si="3"/>
        <v>28.959224843025826</v>
      </c>
      <c r="I9" s="13">
        <f t="shared" si="4"/>
        <v>21.525510388569494</v>
      </c>
      <c r="J9" s="14">
        <f t="shared" si="5"/>
        <v>43.510696571001361</v>
      </c>
      <c r="K9" s="14">
        <f t="shared" si="6"/>
        <v>14.551471727975535</v>
      </c>
      <c r="L9" s="14">
        <f t="shared" si="1"/>
        <v>130.5320897130041</v>
      </c>
      <c r="M9" s="59" t="s">
        <v>42</v>
      </c>
    </row>
    <row r="10" spans="1:18" x14ac:dyDescent="0.25">
      <c r="A10" s="12">
        <v>24</v>
      </c>
      <c r="B10" s="12">
        <v>2.5</v>
      </c>
      <c r="C10" s="12">
        <v>8</v>
      </c>
      <c r="D10" s="12">
        <v>0.05</v>
      </c>
      <c r="E10" s="12">
        <v>6</v>
      </c>
      <c r="F10" s="13">
        <f t="shared" si="0"/>
        <v>3.9810717055349727</v>
      </c>
      <c r="G10" s="13">
        <f t="shared" si="2"/>
        <v>57.78125</v>
      </c>
      <c r="H10" s="13">
        <f t="shared" si="3"/>
        <v>14.513993787066292</v>
      </c>
      <c r="I10" s="13">
        <f t="shared" si="4"/>
        <v>15.238894336304741</v>
      </c>
      <c r="J10" s="14">
        <f t="shared" si="5"/>
        <v>31.504144330535848</v>
      </c>
      <c r="K10" s="18">
        <f t="shared" si="6"/>
        <v>16.990150543469554</v>
      </c>
      <c r="L10" s="14">
        <f t="shared" si="1"/>
        <v>94.51243299160754</v>
      </c>
      <c r="M10" s="60"/>
    </row>
    <row r="11" spans="1:18" x14ac:dyDescent="0.25">
      <c r="A11" s="12">
        <v>24</v>
      </c>
      <c r="B11" s="12">
        <v>2.5</v>
      </c>
      <c r="C11" s="12">
        <v>8</v>
      </c>
      <c r="D11" s="12">
        <v>0.05</v>
      </c>
      <c r="E11" s="12">
        <v>10</v>
      </c>
      <c r="F11" s="13">
        <f t="shared" si="0"/>
        <v>10</v>
      </c>
      <c r="G11" s="13">
        <f t="shared" si="2"/>
        <v>57.78125</v>
      </c>
      <c r="H11" s="13">
        <f t="shared" si="3"/>
        <v>5.7781250000000002</v>
      </c>
      <c r="I11" s="13">
        <f t="shared" si="4"/>
        <v>9.6150923032490958</v>
      </c>
      <c r="J11" s="14">
        <f t="shared" si="5"/>
        <v>20.763473620163168</v>
      </c>
      <c r="K11" s="14">
        <f t="shared" si="6"/>
        <v>14.985348620163169</v>
      </c>
      <c r="L11" s="14">
        <f t="shared" si="1"/>
        <v>62.290420860489505</v>
      </c>
      <c r="M11" s="60"/>
    </row>
    <row r="12" spans="1:18" x14ac:dyDescent="0.25">
      <c r="A12" s="9">
        <v>24</v>
      </c>
      <c r="B12" s="9">
        <v>2.5</v>
      </c>
      <c r="C12" s="9">
        <v>8</v>
      </c>
      <c r="D12" s="9">
        <v>0.05</v>
      </c>
      <c r="E12" s="9">
        <v>14</v>
      </c>
      <c r="F12" s="10">
        <f t="shared" si="0"/>
        <v>25.118864315095799</v>
      </c>
      <c r="G12" s="10">
        <f t="shared" si="2"/>
        <v>57.78125</v>
      </c>
      <c r="H12" s="10">
        <f t="shared" si="3"/>
        <v>2.3003129948544263</v>
      </c>
      <c r="I12" s="10">
        <f t="shared" si="4"/>
        <v>6.0667131065899946</v>
      </c>
      <c r="J12" s="11">
        <f t="shared" si="5"/>
        <v>13.986568550810233</v>
      </c>
      <c r="K12" s="11">
        <f t="shared" si="6"/>
        <v>11.686255555955807</v>
      </c>
      <c r="L12" s="11">
        <f t="shared" si="1"/>
        <v>41.959705652430699</v>
      </c>
      <c r="M12" s="60"/>
    </row>
    <row r="13" spans="1:18" x14ac:dyDescent="0.25">
      <c r="A13" s="12">
        <v>24</v>
      </c>
      <c r="B13" s="12">
        <v>2.5</v>
      </c>
      <c r="C13" s="12">
        <v>8</v>
      </c>
      <c r="D13" s="12">
        <v>0.05</v>
      </c>
      <c r="E13" s="12">
        <v>20</v>
      </c>
      <c r="F13" s="13">
        <f t="shared" si="0"/>
        <v>100</v>
      </c>
      <c r="G13" s="13">
        <f t="shared" si="2"/>
        <v>57.78125</v>
      </c>
      <c r="H13" s="13">
        <f t="shared" si="3"/>
        <v>0.57781249999999995</v>
      </c>
      <c r="I13" s="13">
        <f t="shared" si="4"/>
        <v>3.0405591591021541</v>
      </c>
      <c r="J13" s="14">
        <f t="shared" si="5"/>
        <v>8.2070402392133346</v>
      </c>
      <c r="K13" s="14">
        <f t="shared" si="6"/>
        <v>7.6292277392133343</v>
      </c>
      <c r="L13" s="14">
        <f t="shared" si="1"/>
        <v>24.621120717640004</v>
      </c>
      <c r="M13" s="60"/>
    </row>
    <row r="15" spans="1:18" ht="21" x14ac:dyDescent="0.35">
      <c r="A15" s="55" t="s">
        <v>46</v>
      </c>
      <c r="B15" s="55"/>
      <c r="C15" s="55"/>
      <c r="D15" s="55"/>
      <c r="E15" s="55"/>
      <c r="F15" s="55"/>
      <c r="G15" s="55"/>
      <c r="H15" s="55"/>
      <c r="K15" s="55" t="s">
        <v>47</v>
      </c>
      <c r="L15" s="58"/>
      <c r="M15" s="58"/>
      <c r="N15" s="58"/>
      <c r="O15" s="58"/>
      <c r="P15" s="58"/>
      <c r="Q15" s="58"/>
      <c r="R15" s="58"/>
    </row>
    <row r="16" spans="1:18" ht="63" x14ac:dyDescent="0.25">
      <c r="A16" s="43" t="s">
        <v>40</v>
      </c>
      <c r="B16" s="43" t="s">
        <v>24</v>
      </c>
      <c r="C16" s="43" t="s">
        <v>26</v>
      </c>
      <c r="D16" s="43" t="s">
        <v>22</v>
      </c>
      <c r="E16" s="43" t="s">
        <v>50</v>
      </c>
      <c r="F16" s="43" t="s">
        <v>51</v>
      </c>
      <c r="G16" s="26" t="s">
        <v>28</v>
      </c>
      <c r="H16" s="26" t="s">
        <v>27</v>
      </c>
      <c r="K16" s="43" t="s">
        <v>54</v>
      </c>
      <c r="L16" s="43" t="s">
        <v>24</v>
      </c>
      <c r="M16" s="43" t="s">
        <v>26</v>
      </c>
      <c r="N16" s="43" t="s">
        <v>22</v>
      </c>
      <c r="O16" s="43" t="s">
        <v>50</v>
      </c>
      <c r="P16" s="43" t="s">
        <v>51</v>
      </c>
      <c r="Q16" s="26" t="s">
        <v>28</v>
      </c>
      <c r="R16" s="26" t="s">
        <v>27</v>
      </c>
    </row>
    <row r="17" spans="1:18" x14ac:dyDescent="0.25">
      <c r="A17" s="43" t="s">
        <v>2</v>
      </c>
      <c r="B17" s="43" t="s">
        <v>38</v>
      </c>
      <c r="C17" s="43" t="s">
        <v>34</v>
      </c>
      <c r="D17" s="43" t="s">
        <v>35</v>
      </c>
      <c r="E17" s="43" t="s">
        <v>36</v>
      </c>
      <c r="F17" s="43" t="s">
        <v>37</v>
      </c>
      <c r="G17" s="27" t="s">
        <v>52</v>
      </c>
      <c r="H17" s="27" t="s">
        <v>33</v>
      </c>
      <c r="K17" s="43" t="s">
        <v>2</v>
      </c>
      <c r="L17" s="43" t="s">
        <v>38</v>
      </c>
      <c r="M17" s="43" t="s">
        <v>34</v>
      </c>
      <c r="N17" s="43" t="s">
        <v>35</v>
      </c>
      <c r="O17" s="43" t="s">
        <v>36</v>
      </c>
      <c r="P17" s="43" t="s">
        <v>37</v>
      </c>
      <c r="Q17" s="27" t="s">
        <v>52</v>
      </c>
      <c r="R17" s="27" t="s">
        <v>33</v>
      </c>
    </row>
    <row r="18" spans="1:18" x14ac:dyDescent="0.25">
      <c r="A18" s="51">
        <f>K7</f>
        <v>20.312703310684856</v>
      </c>
      <c r="B18" s="45">
        <v>150</v>
      </c>
      <c r="C18" s="45">
        <v>25</v>
      </c>
      <c r="D18" s="46">
        <v>60</v>
      </c>
      <c r="E18" s="45">
        <v>0.8</v>
      </c>
      <c r="F18" s="44">
        <v>0.56999999999999995</v>
      </c>
      <c r="G18" s="48">
        <f>(D18-C18)/(2*A18)</f>
        <v>0.86152983836448183</v>
      </c>
      <c r="H18" s="49">
        <f>C18+G18*2*A18+F18*2*A18+E18*A18</f>
        <v>99.406644422728618</v>
      </c>
      <c r="K18" s="51">
        <f>K7</f>
        <v>20.312703310684856</v>
      </c>
      <c r="L18" s="45">
        <v>150</v>
      </c>
      <c r="M18" s="45">
        <v>25</v>
      </c>
      <c r="N18" s="46">
        <v>60</v>
      </c>
      <c r="O18" s="45">
        <v>0.8</v>
      </c>
      <c r="P18" s="44">
        <v>0.56999999999999995</v>
      </c>
      <c r="Q18" s="48">
        <f>(N18-M18)/(4*K18)</f>
        <v>0.43076491918224091</v>
      </c>
      <c r="R18" s="49">
        <f>M18+(4*K18*Q18)+(K18*2*P18)+(K18*O18)</f>
        <v>99.406644422728618</v>
      </c>
    </row>
    <row r="19" spans="1:18" x14ac:dyDescent="0.25">
      <c r="A19" s="51">
        <f>A18</f>
        <v>20.312703310684856</v>
      </c>
      <c r="B19" s="45">
        <v>150</v>
      </c>
      <c r="C19" s="45">
        <v>25</v>
      </c>
      <c r="D19" s="52">
        <f>C19+2*A19*G19</f>
        <v>60.750357826805349</v>
      </c>
      <c r="E19" s="45">
        <v>0.8</v>
      </c>
      <c r="F19" s="44">
        <v>0.56999999999999995</v>
      </c>
      <c r="G19" s="50">
        <v>0.88</v>
      </c>
      <c r="H19" s="49">
        <f>C19+G19*2*A19+F19*2*A19+E19*A19</f>
        <v>100.15700224953396</v>
      </c>
      <c r="K19" s="51">
        <f>K18</f>
        <v>20.312703310684856</v>
      </c>
      <c r="L19" s="45">
        <v>150</v>
      </c>
      <c r="M19" s="45">
        <v>25</v>
      </c>
      <c r="N19" s="52">
        <f>M19+4*K19*Q19</f>
        <v>59.937849694377952</v>
      </c>
      <c r="O19" s="45">
        <v>0.8</v>
      </c>
      <c r="P19" s="44">
        <v>0.56999999999999995</v>
      </c>
      <c r="Q19" s="50">
        <v>0.43</v>
      </c>
      <c r="R19" s="49">
        <f>M19+(4*K19*Q19)+(K19*2*P19)+(K19*O19)</f>
        <v>99.344494117106578</v>
      </c>
    </row>
  </sheetData>
  <mergeCells count="5">
    <mergeCell ref="A1:L1"/>
    <mergeCell ref="A15:H15"/>
    <mergeCell ref="K15:R15"/>
    <mergeCell ref="M9:M13"/>
    <mergeCell ref="M4:M8"/>
  </mergeCells>
  <pageMargins left="0.7" right="0.7" top="0.78740157499999996" bottom="0.78740157499999996" header="0.3" footer="0.3"/>
  <pageSetup paperSize="9" orientation="portrait"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Anleitung</vt:lpstr>
      <vt:lpstr>LM3886</vt:lpstr>
      <vt:lpstr>LM4780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Christiansen</dc:creator>
  <cp:lastModifiedBy>user</cp:lastModifiedBy>
  <cp:lastPrinted>2014-11-20T06:15:01Z</cp:lastPrinted>
  <dcterms:created xsi:type="dcterms:W3CDTF">2014-11-20T01:00:03Z</dcterms:created>
  <dcterms:modified xsi:type="dcterms:W3CDTF">2016-03-14T20:59:29Z</dcterms:modified>
</cp:coreProperties>
</file>